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tgersconnect-my.sharepoint.com/personal/mrodgers_business_rutgers_edu/Documents/Mark's Files/Energy Foundation COBRA Project/"/>
    </mc:Choice>
  </mc:AlternateContent>
  <xr:revisionPtr revIDLastSave="35" documentId="13_ncr:1_{F9AF7895-CD1E-B449-BB9A-CC85B03D4FEE}" xr6:coauthVersionLast="47" xr6:coauthVersionMax="47" xr10:uidLastSave="{60144134-BB52-4C91-BA76-C033D0215909}"/>
  <bookViews>
    <workbookView xWindow="-108" yWindow="-108" windowWidth="23256" windowHeight="12576" xr2:uid="{27C57384-EBFF-4B86-8701-2C6DDCE647B6}"/>
  </bookViews>
  <sheets>
    <sheet name="COBRA Inputs" sheetId="17" r:id="rId1"/>
    <sheet name="Combo Strategy Results" sheetId="16" r:id="rId2"/>
    <sheet name="Demand Reduction Results" sheetId="15" r:id="rId3"/>
    <sheet name="EMP Results" sheetId="14" r:id="rId4"/>
    <sheet name="Baseline Results" sheetId="12" r:id="rId5"/>
    <sheet name="2021 Summary" sheetId="4" r:id="rId6"/>
    <sheet name="Combined Data Set" sheetId="3" r:id="rId7"/>
    <sheet name="Generation by Plant" sheetId="1" r:id="rId8"/>
    <sheet name="Emissions by Plant" sheetId="2" r:id="rId9"/>
  </sheets>
  <definedNames>
    <definedName name="_xlnm._FilterDatabase" localSheetId="5" hidden="1">'2021 Summary'!$A$1:$N$11</definedName>
    <definedName name="_xlnm._FilterDatabase" localSheetId="6" hidden="1">'Combined Data Set'!$A$2:$AB$575</definedName>
    <definedName name="_xlnm._FilterDatabase" localSheetId="8" hidden="1">'Emissions by Plant'!$A$2:$BF$2</definedName>
    <definedName name="_xlnm._FilterDatabase" localSheetId="7" hidden="1">'Generation by Plant'!$A$2:$Q$575</definedName>
    <definedName name="solver_adj" localSheetId="4" hidden="1">'Baseline Results'!$C$3:$Q$11</definedName>
    <definedName name="solver_adj" localSheetId="1" hidden="1">'Combo Strategy Results'!$C$3:$Q$11</definedName>
    <definedName name="solver_adj" localSheetId="2" hidden="1">'Demand Reduction Results'!$C$3:$Q$11</definedName>
    <definedName name="solver_adj" localSheetId="3" hidden="1">'EMP Results'!$C$3:$Q$11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4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4" hidden="1">'Baseline Results'!$C$12:$Q$12</definedName>
    <definedName name="solver_lhs1" localSheetId="1" hidden="1">'Combo Strategy Results'!$C$12:$Q$12</definedName>
    <definedName name="solver_lhs1" localSheetId="2" hidden="1">'Demand Reduction Results'!$C$12:$Q$12</definedName>
    <definedName name="solver_lhs1" localSheetId="3" hidden="1">'EMP Results'!$C$12:$Q$12</definedName>
    <definedName name="solver_lhs10" localSheetId="4" hidden="1">'Baseline Results'!#REF!</definedName>
    <definedName name="solver_lhs10" localSheetId="1" hidden="1">'Combo Strategy Results'!#REF!</definedName>
    <definedName name="solver_lhs10" localSheetId="2" hidden="1">'Demand Reduction Results'!#REF!</definedName>
    <definedName name="solver_lhs10" localSheetId="3" hidden="1">'EMP Results'!#REF!</definedName>
    <definedName name="solver_lhs11" localSheetId="4" hidden="1">'Baseline Results'!#REF!</definedName>
    <definedName name="solver_lhs11" localSheetId="1" hidden="1">'Combo Strategy Results'!#REF!</definedName>
    <definedName name="solver_lhs11" localSheetId="2" hidden="1">'Demand Reduction Results'!#REF!</definedName>
    <definedName name="solver_lhs11" localSheetId="3" hidden="1">'EMP Results'!#REF!</definedName>
    <definedName name="solver_lhs12" localSheetId="4" hidden="1">'Baseline Results'!#REF!</definedName>
    <definedName name="solver_lhs12" localSheetId="1" hidden="1">'Combo Strategy Results'!#REF!</definedName>
    <definedName name="solver_lhs12" localSheetId="2" hidden="1">'Demand Reduction Results'!#REF!</definedName>
    <definedName name="solver_lhs12" localSheetId="3" hidden="1">'EMP Results'!#REF!</definedName>
    <definedName name="solver_lhs13" localSheetId="4" hidden="1">'Baseline Results'!#REF!</definedName>
    <definedName name="solver_lhs13" localSheetId="1" hidden="1">'Combo Strategy Results'!#REF!</definedName>
    <definedName name="solver_lhs13" localSheetId="2" hidden="1">'Demand Reduction Results'!#REF!</definedName>
    <definedName name="solver_lhs13" localSheetId="3" hidden="1">'EMP Results'!#REF!</definedName>
    <definedName name="solver_lhs14" localSheetId="4" hidden="1">'Baseline Results'!#REF!</definedName>
    <definedName name="solver_lhs14" localSheetId="1" hidden="1">'Combo Strategy Results'!#REF!</definedName>
    <definedName name="solver_lhs14" localSheetId="2" hidden="1">'Demand Reduction Results'!#REF!</definedName>
    <definedName name="solver_lhs14" localSheetId="3" hidden="1">'EMP Results'!#REF!</definedName>
    <definedName name="solver_lhs15" localSheetId="4" hidden="1">'Baseline Results'!#REF!</definedName>
    <definedName name="solver_lhs15" localSheetId="1" hidden="1">'Combo Strategy Results'!#REF!</definedName>
    <definedName name="solver_lhs15" localSheetId="2" hidden="1">'Demand Reduction Results'!#REF!</definedName>
    <definedName name="solver_lhs15" localSheetId="3" hidden="1">'EMP Results'!#REF!</definedName>
    <definedName name="solver_lhs16" localSheetId="4" hidden="1">'Baseline Results'!#REF!</definedName>
    <definedName name="solver_lhs16" localSheetId="1" hidden="1">'Combo Strategy Results'!#REF!</definedName>
    <definedName name="solver_lhs16" localSheetId="2" hidden="1">'Demand Reduction Results'!#REF!</definedName>
    <definedName name="solver_lhs16" localSheetId="3" hidden="1">'EMP Results'!#REF!</definedName>
    <definedName name="solver_lhs17" localSheetId="4" hidden="1">'Baseline Results'!#REF!</definedName>
    <definedName name="solver_lhs17" localSheetId="1" hidden="1">'Combo Strategy Results'!#REF!</definedName>
    <definedName name="solver_lhs17" localSheetId="2" hidden="1">'Demand Reduction Results'!#REF!</definedName>
    <definedName name="solver_lhs17" localSheetId="3" hidden="1">'EMP Results'!#REF!</definedName>
    <definedName name="solver_lhs2" localSheetId="4" hidden="1">'Baseline Results'!$C$3:$Q$11</definedName>
    <definedName name="solver_lhs2" localSheetId="1" hidden="1">'Combo Strategy Results'!$C$3:$Q$11</definedName>
    <definedName name="solver_lhs2" localSheetId="2" hidden="1">'Demand Reduction Results'!$C$3:$Q$11</definedName>
    <definedName name="solver_lhs2" localSheetId="3" hidden="1">'EMP Results'!$C$3:$Q$11</definedName>
    <definedName name="solver_lhs3" localSheetId="4" hidden="1">'Baseline Results'!#REF!</definedName>
    <definedName name="solver_lhs3" localSheetId="1" hidden="1">'Combo Strategy Results'!#REF!</definedName>
    <definedName name="solver_lhs3" localSheetId="2" hidden="1">'Demand Reduction Results'!#REF!</definedName>
    <definedName name="solver_lhs3" localSheetId="3" hidden="1">'EMP Results'!#REF!</definedName>
    <definedName name="solver_lhs4" localSheetId="4" hidden="1">'Baseline Results'!#REF!</definedName>
    <definedName name="solver_lhs4" localSheetId="1" hidden="1">'Combo Strategy Results'!#REF!</definedName>
    <definedName name="solver_lhs4" localSheetId="2" hidden="1">'Demand Reduction Results'!#REF!</definedName>
    <definedName name="solver_lhs4" localSheetId="3" hidden="1">'EMP Results'!#REF!</definedName>
    <definedName name="solver_lhs5" localSheetId="4" hidden="1">'Baseline Results'!#REF!</definedName>
    <definedName name="solver_lhs5" localSheetId="1" hidden="1">'Combo Strategy Results'!#REF!</definedName>
    <definedName name="solver_lhs5" localSheetId="2" hidden="1">'Demand Reduction Results'!#REF!</definedName>
    <definedName name="solver_lhs5" localSheetId="3" hidden="1">'EMP Results'!#REF!</definedName>
    <definedName name="solver_lhs6" localSheetId="4" hidden="1">'Baseline Results'!#REF!</definedName>
    <definedName name="solver_lhs6" localSheetId="1" hidden="1">'Combo Strategy Results'!#REF!</definedName>
    <definedName name="solver_lhs6" localSheetId="2" hidden="1">'Demand Reduction Results'!#REF!</definedName>
    <definedName name="solver_lhs6" localSheetId="3" hidden="1">'EMP Results'!#REF!</definedName>
    <definedName name="solver_lhs7" localSheetId="4" hidden="1">'Baseline Results'!#REF!</definedName>
    <definedName name="solver_lhs7" localSheetId="1" hidden="1">'Combo Strategy Results'!#REF!</definedName>
    <definedName name="solver_lhs7" localSheetId="2" hidden="1">'Demand Reduction Results'!#REF!</definedName>
    <definedName name="solver_lhs7" localSheetId="3" hidden="1">'EMP Results'!#REF!</definedName>
    <definedName name="solver_lhs8" localSheetId="4" hidden="1">'Baseline Results'!#REF!</definedName>
    <definedName name="solver_lhs8" localSheetId="1" hidden="1">'Combo Strategy Results'!#REF!</definedName>
    <definedName name="solver_lhs8" localSheetId="2" hidden="1">'Demand Reduction Results'!#REF!</definedName>
    <definedName name="solver_lhs8" localSheetId="3" hidden="1">'EMP Results'!#REF!</definedName>
    <definedName name="solver_lhs9" localSheetId="4" hidden="1">'Baseline Results'!#REF!</definedName>
    <definedName name="solver_lhs9" localSheetId="1" hidden="1">'Combo Strategy Results'!#REF!</definedName>
    <definedName name="solver_lhs9" localSheetId="2" hidden="1">'Demand Reduction Results'!#REF!</definedName>
    <definedName name="solver_lhs9" localSheetId="3" hidden="1">'EMP Results'!#REF!</definedName>
    <definedName name="solver_lin" localSheetId="1" hidden="1">1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4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'Baseline Results'!$U$3</definedName>
    <definedName name="solver_opt" localSheetId="1" hidden="1">'Combo Strategy Results'!$V$3</definedName>
    <definedName name="solver_opt" localSheetId="2" hidden="1">'Demand Reduction Results'!$U$3</definedName>
    <definedName name="solver_opt" localSheetId="3" hidden="1">'EMP Results'!$U$3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0" localSheetId="4" hidden="1">3</definedName>
    <definedName name="solver_rel10" localSheetId="1" hidden="1">3</definedName>
    <definedName name="solver_rel10" localSheetId="2" hidden="1">3</definedName>
    <definedName name="solver_rel10" localSheetId="3" hidden="1">3</definedName>
    <definedName name="solver_rel11" localSheetId="4" hidden="1">3</definedName>
    <definedName name="solver_rel11" localSheetId="1" hidden="1">3</definedName>
    <definedName name="solver_rel11" localSheetId="2" hidden="1">3</definedName>
    <definedName name="solver_rel11" localSheetId="3" hidden="1">3</definedName>
    <definedName name="solver_rel12" localSheetId="4" hidden="1">3</definedName>
    <definedName name="solver_rel12" localSheetId="1" hidden="1">3</definedName>
    <definedName name="solver_rel12" localSheetId="2" hidden="1">3</definedName>
    <definedName name="solver_rel12" localSheetId="3" hidden="1">3</definedName>
    <definedName name="solver_rel13" localSheetId="4" hidden="1">3</definedName>
    <definedName name="solver_rel13" localSheetId="1" hidden="1">3</definedName>
    <definedName name="solver_rel13" localSheetId="2" hidden="1">3</definedName>
    <definedName name="solver_rel13" localSheetId="3" hidden="1">3</definedName>
    <definedName name="solver_rel14" localSheetId="4" hidden="1">3</definedName>
    <definedName name="solver_rel14" localSheetId="1" hidden="1">3</definedName>
    <definedName name="solver_rel14" localSheetId="2" hidden="1">3</definedName>
    <definedName name="solver_rel14" localSheetId="3" hidden="1">3</definedName>
    <definedName name="solver_rel15" localSheetId="4" hidden="1">3</definedName>
    <definedName name="solver_rel15" localSheetId="1" hidden="1">3</definedName>
    <definedName name="solver_rel15" localSheetId="2" hidden="1">3</definedName>
    <definedName name="solver_rel15" localSheetId="3" hidden="1">3</definedName>
    <definedName name="solver_rel16" localSheetId="4" hidden="1">3</definedName>
    <definedName name="solver_rel16" localSheetId="1" hidden="1">3</definedName>
    <definedName name="solver_rel16" localSheetId="2" hidden="1">3</definedName>
    <definedName name="solver_rel16" localSheetId="3" hidden="1">3</definedName>
    <definedName name="solver_rel17" localSheetId="4" hidden="1">3</definedName>
    <definedName name="solver_rel17" localSheetId="1" hidden="1">3</definedName>
    <definedName name="solver_rel17" localSheetId="2" hidden="1">3</definedName>
    <definedName name="solver_rel17" localSheetId="3" hidden="1">3</definedName>
    <definedName name="solver_rel2" localSheetId="4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3" localSheetId="4" hidden="1">3</definedName>
    <definedName name="solver_rel3" localSheetId="1" hidden="1">3</definedName>
    <definedName name="solver_rel3" localSheetId="2" hidden="1">3</definedName>
    <definedName name="solver_rel3" localSheetId="3" hidden="1">3</definedName>
    <definedName name="solver_rel4" localSheetId="4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5" localSheetId="4" hidden="1">3</definedName>
    <definedName name="solver_rel5" localSheetId="1" hidden="1">3</definedName>
    <definedName name="solver_rel5" localSheetId="2" hidden="1">3</definedName>
    <definedName name="solver_rel5" localSheetId="3" hidden="1">3</definedName>
    <definedName name="solver_rel6" localSheetId="4" hidden="1">3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7" localSheetId="4" hidden="1">3</definedName>
    <definedName name="solver_rel7" localSheetId="1" hidden="1">3</definedName>
    <definedName name="solver_rel7" localSheetId="2" hidden="1">3</definedName>
    <definedName name="solver_rel7" localSheetId="3" hidden="1">3</definedName>
    <definedName name="solver_rel8" localSheetId="4" hidden="1">3</definedName>
    <definedName name="solver_rel8" localSheetId="1" hidden="1">3</definedName>
    <definedName name="solver_rel8" localSheetId="2" hidden="1">3</definedName>
    <definedName name="solver_rel8" localSheetId="3" hidden="1">3</definedName>
    <definedName name="solver_rel9" localSheetId="4" hidden="1">3</definedName>
    <definedName name="solver_rel9" localSheetId="1" hidden="1">3</definedName>
    <definedName name="solver_rel9" localSheetId="2" hidden="1">3</definedName>
    <definedName name="solver_rel9" localSheetId="3" hidden="1">3</definedName>
    <definedName name="solver_rhs1" localSheetId="4" hidden="1">'Baseline Results'!$C$13:$Q$13</definedName>
    <definedName name="solver_rhs1" localSheetId="1" hidden="1">'Combo Strategy Results'!$C$13:$Q$13</definedName>
    <definedName name="solver_rhs1" localSheetId="2" hidden="1">'Demand Reduction Results'!$C$13:$Q$13</definedName>
    <definedName name="solver_rhs1" localSheetId="3" hidden="1">'EMP Results'!$C$13:$Q$13</definedName>
    <definedName name="solver_rhs10" localSheetId="4" hidden="1">'Baseline Results'!#REF!</definedName>
    <definedName name="solver_rhs10" localSheetId="1" hidden="1">'Combo Strategy Results'!#REF!</definedName>
    <definedName name="solver_rhs10" localSheetId="2" hidden="1">'Demand Reduction Results'!#REF!</definedName>
    <definedName name="solver_rhs10" localSheetId="3" hidden="1">'EMP Results'!#REF!</definedName>
    <definedName name="solver_rhs11" localSheetId="4" hidden="1">'Baseline Results'!#REF!</definedName>
    <definedName name="solver_rhs11" localSheetId="1" hidden="1">'Combo Strategy Results'!#REF!</definedName>
    <definedName name="solver_rhs11" localSheetId="2" hidden="1">'Demand Reduction Results'!#REF!</definedName>
    <definedName name="solver_rhs11" localSheetId="3" hidden="1">'EMP Results'!#REF!</definedName>
    <definedName name="solver_rhs12" localSheetId="4" hidden="1">'Baseline Results'!#REF!</definedName>
    <definedName name="solver_rhs12" localSheetId="1" hidden="1">'Combo Strategy Results'!#REF!</definedName>
    <definedName name="solver_rhs12" localSheetId="2" hidden="1">'Demand Reduction Results'!#REF!</definedName>
    <definedName name="solver_rhs12" localSheetId="3" hidden="1">'EMP Results'!#REF!</definedName>
    <definedName name="solver_rhs13" localSheetId="4" hidden="1">'Baseline Results'!#REF!</definedName>
    <definedName name="solver_rhs13" localSheetId="1" hidden="1">'Combo Strategy Results'!#REF!</definedName>
    <definedName name="solver_rhs13" localSheetId="2" hidden="1">'Demand Reduction Results'!#REF!</definedName>
    <definedName name="solver_rhs13" localSheetId="3" hidden="1">'EMP Results'!#REF!</definedName>
    <definedName name="solver_rhs14" localSheetId="4" hidden="1">'Baseline Results'!#REF!</definedName>
    <definedName name="solver_rhs14" localSheetId="1" hidden="1">'Combo Strategy Results'!#REF!</definedName>
    <definedName name="solver_rhs14" localSheetId="2" hidden="1">'Demand Reduction Results'!#REF!</definedName>
    <definedName name="solver_rhs14" localSheetId="3" hidden="1">'EMP Results'!#REF!</definedName>
    <definedName name="solver_rhs15" localSheetId="4" hidden="1">'Baseline Results'!#REF!</definedName>
    <definedName name="solver_rhs15" localSheetId="1" hidden="1">'Combo Strategy Results'!#REF!</definedName>
    <definedName name="solver_rhs15" localSheetId="2" hidden="1">'Demand Reduction Results'!#REF!</definedName>
    <definedName name="solver_rhs15" localSheetId="3" hidden="1">'EMP Results'!#REF!</definedName>
    <definedName name="solver_rhs16" localSheetId="4" hidden="1">'Baseline Results'!#REF!</definedName>
    <definedName name="solver_rhs16" localSheetId="1" hidden="1">'Combo Strategy Results'!#REF!</definedName>
    <definedName name="solver_rhs16" localSheetId="2" hidden="1">'Demand Reduction Results'!#REF!</definedName>
    <definedName name="solver_rhs16" localSheetId="3" hidden="1">'EMP Results'!#REF!</definedName>
    <definedName name="solver_rhs17" localSheetId="4" hidden="1">'Baseline Results'!#REF!</definedName>
    <definedName name="solver_rhs17" localSheetId="1" hidden="1">'Combo Strategy Results'!#REF!</definedName>
    <definedName name="solver_rhs17" localSheetId="2" hidden="1">'Demand Reduction Results'!#REF!</definedName>
    <definedName name="solver_rhs17" localSheetId="3" hidden="1">'EMP Results'!#REF!</definedName>
    <definedName name="solver_rhs2" localSheetId="4" hidden="1">'Baseline Results'!$C$132:$Q$140</definedName>
    <definedName name="solver_rhs2" localSheetId="1" hidden="1">'Combo Strategy Results'!$C$132:$Q$140</definedName>
    <definedName name="solver_rhs2" localSheetId="2" hidden="1">'Demand Reduction Results'!$C$132:$Q$140</definedName>
    <definedName name="solver_rhs2" localSheetId="3" hidden="1">'EMP Results'!$C$132:$Q$140</definedName>
    <definedName name="solver_rhs3" localSheetId="4" hidden="1">'Baseline Results'!#REF!</definedName>
    <definedName name="solver_rhs3" localSheetId="1" hidden="1">'Combo Strategy Results'!#REF!</definedName>
    <definedName name="solver_rhs3" localSheetId="2" hidden="1">'Demand Reduction Results'!#REF!</definedName>
    <definedName name="solver_rhs3" localSheetId="3" hidden="1">'EMP Results'!#REF!</definedName>
    <definedName name="solver_rhs4" localSheetId="4" hidden="1">'Baseline Results'!#REF!</definedName>
    <definedName name="solver_rhs4" localSheetId="1" hidden="1">'Combo Strategy Results'!#REF!</definedName>
    <definedName name="solver_rhs4" localSheetId="2" hidden="1">'Demand Reduction Results'!#REF!</definedName>
    <definedName name="solver_rhs4" localSheetId="3" hidden="1">'EMP Results'!#REF!</definedName>
    <definedName name="solver_rhs5" localSheetId="4" hidden="1">'Baseline Results'!#REF!</definedName>
    <definedName name="solver_rhs5" localSheetId="1" hidden="1">'Combo Strategy Results'!#REF!</definedName>
    <definedName name="solver_rhs5" localSheetId="2" hidden="1">'Demand Reduction Results'!#REF!</definedName>
    <definedName name="solver_rhs5" localSheetId="3" hidden="1">'EMP Results'!#REF!</definedName>
    <definedName name="solver_rhs6" localSheetId="4" hidden="1">'Baseline Results'!#REF!</definedName>
    <definedName name="solver_rhs6" localSheetId="1" hidden="1">'Combo Strategy Results'!#REF!</definedName>
    <definedName name="solver_rhs6" localSheetId="2" hidden="1">'Demand Reduction Results'!#REF!</definedName>
    <definedName name="solver_rhs6" localSheetId="3" hidden="1">'EMP Results'!#REF!</definedName>
    <definedName name="solver_rhs7" localSheetId="4" hidden="1">'Baseline Results'!#REF!</definedName>
    <definedName name="solver_rhs7" localSheetId="1" hidden="1">'Combo Strategy Results'!#REF!</definedName>
    <definedName name="solver_rhs7" localSheetId="2" hidden="1">'Demand Reduction Results'!#REF!</definedName>
    <definedName name="solver_rhs7" localSheetId="3" hidden="1">'EMP Results'!#REF!</definedName>
    <definedName name="solver_rhs8" localSheetId="4" hidden="1">'Baseline Results'!#REF!</definedName>
    <definedName name="solver_rhs8" localSheetId="1" hidden="1">'Combo Strategy Results'!#REF!</definedName>
    <definedName name="solver_rhs8" localSheetId="2" hidden="1">'Demand Reduction Results'!#REF!</definedName>
    <definedName name="solver_rhs8" localSheetId="3" hidden="1">'EMP Results'!#REF!</definedName>
    <definedName name="solver_rhs9" localSheetId="4" hidden="1">'Baseline Results'!#REF!</definedName>
    <definedName name="solver_rhs9" localSheetId="1" hidden="1">'Combo Strategy Results'!#REF!</definedName>
    <definedName name="solver_rhs9" localSheetId="2" hidden="1">'Demand Reduction Results'!#REF!</definedName>
    <definedName name="solver_rhs9" localSheetId="3" hidden="1">'EMP Results'!#REF!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1" hidden="1">2</definedName>
    <definedName name="solver_ver" localSheetId="2" hidden="1">3</definedName>
    <definedName name="solver_ver" localSheetId="3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2" l="1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C65" i="12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5" i="14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C65" i="15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C65" i="16"/>
  <c r="R4" i="12"/>
  <c r="R5" i="12"/>
  <c r="R6" i="12"/>
  <c r="R7" i="12"/>
  <c r="R8" i="12"/>
  <c r="R9" i="12"/>
  <c r="R10" i="12"/>
  <c r="R11" i="12"/>
  <c r="R3" i="12"/>
  <c r="R4" i="14"/>
  <c r="R5" i="14"/>
  <c r="R6" i="14"/>
  <c r="R7" i="14"/>
  <c r="R8" i="14"/>
  <c r="R9" i="14"/>
  <c r="R10" i="14"/>
  <c r="R11" i="14"/>
  <c r="R3" i="14"/>
  <c r="R4" i="15"/>
  <c r="R5" i="15"/>
  <c r="R6" i="15"/>
  <c r="R7" i="15"/>
  <c r="R8" i="15"/>
  <c r="R9" i="15"/>
  <c r="R10" i="15"/>
  <c r="R11" i="15"/>
  <c r="R3" i="15"/>
  <c r="R4" i="16"/>
  <c r="R5" i="16"/>
  <c r="R6" i="16"/>
  <c r="R7" i="16"/>
  <c r="R8" i="16"/>
  <c r="R9" i="16"/>
  <c r="R10" i="16"/>
  <c r="R11" i="16"/>
  <c r="R3" i="16"/>
  <c r="D131" i="16"/>
  <c r="E131" i="16" s="1"/>
  <c r="F131" i="16" s="1"/>
  <c r="G131" i="16" s="1"/>
  <c r="H131" i="16" s="1"/>
  <c r="I131" i="16" s="1"/>
  <c r="J131" i="16" s="1"/>
  <c r="K131" i="16" s="1"/>
  <c r="L131" i="16" s="1"/>
  <c r="M131" i="16" s="1"/>
  <c r="N131" i="16" s="1"/>
  <c r="O131" i="16" s="1"/>
  <c r="P131" i="16" s="1"/>
  <c r="Q131" i="16" s="1"/>
  <c r="R127" i="16"/>
  <c r="R126" i="16"/>
  <c r="R125" i="16"/>
  <c r="R124" i="16"/>
  <c r="R123" i="16"/>
  <c r="R122" i="16"/>
  <c r="R121" i="16"/>
  <c r="R120" i="16"/>
  <c r="R119" i="16"/>
  <c r="D118" i="16"/>
  <c r="E118" i="16" s="1"/>
  <c r="E114" i="16" s="1"/>
  <c r="C115" i="16"/>
  <c r="C127" i="16" s="1"/>
  <c r="C114" i="16"/>
  <c r="C126" i="16" s="1"/>
  <c r="C113" i="16"/>
  <c r="C125" i="16" s="1"/>
  <c r="C112" i="16"/>
  <c r="C124" i="16" s="1"/>
  <c r="C111" i="16"/>
  <c r="C123" i="16" s="1"/>
  <c r="C110" i="16"/>
  <c r="C122" i="16" s="1"/>
  <c r="C109" i="16"/>
  <c r="C121" i="16" s="1"/>
  <c r="D108" i="16"/>
  <c r="C108" i="16"/>
  <c r="C120" i="16" s="1"/>
  <c r="E107" i="16"/>
  <c r="D107" i="16"/>
  <c r="C107" i="16"/>
  <c r="C119" i="16" s="1"/>
  <c r="D106" i="16"/>
  <c r="E106" i="16" s="1"/>
  <c r="F106" i="16" s="1"/>
  <c r="G106" i="16" s="1"/>
  <c r="H106" i="16" s="1"/>
  <c r="I106" i="16" s="1"/>
  <c r="J106" i="16" s="1"/>
  <c r="K106" i="16" s="1"/>
  <c r="L106" i="16" s="1"/>
  <c r="M106" i="16" s="1"/>
  <c r="N106" i="16" s="1"/>
  <c r="O106" i="16" s="1"/>
  <c r="P106" i="16" s="1"/>
  <c r="Q106" i="16" s="1"/>
  <c r="D94" i="16"/>
  <c r="E94" i="16" s="1"/>
  <c r="F94" i="16" s="1"/>
  <c r="G94" i="16" s="1"/>
  <c r="H94" i="16" s="1"/>
  <c r="I94" i="16" s="1"/>
  <c r="J94" i="16" s="1"/>
  <c r="K94" i="16" s="1"/>
  <c r="L94" i="16" s="1"/>
  <c r="M94" i="16" s="1"/>
  <c r="N94" i="16" s="1"/>
  <c r="O94" i="16" s="1"/>
  <c r="P94" i="16" s="1"/>
  <c r="Q94" i="16" s="1"/>
  <c r="D91" i="16"/>
  <c r="E91" i="16" s="1"/>
  <c r="F91" i="16" s="1"/>
  <c r="G91" i="16" s="1"/>
  <c r="H91" i="16" s="1"/>
  <c r="I91" i="16" s="1"/>
  <c r="J91" i="16" s="1"/>
  <c r="K91" i="16" s="1"/>
  <c r="L91" i="16" s="1"/>
  <c r="M91" i="16" s="1"/>
  <c r="N91" i="16" s="1"/>
  <c r="O91" i="16" s="1"/>
  <c r="P91" i="16" s="1"/>
  <c r="Q91" i="16" s="1"/>
  <c r="D90" i="16"/>
  <c r="E90" i="16" s="1"/>
  <c r="F90" i="16" s="1"/>
  <c r="G90" i="16" s="1"/>
  <c r="H90" i="16" s="1"/>
  <c r="I90" i="16" s="1"/>
  <c r="J90" i="16" s="1"/>
  <c r="K90" i="16" s="1"/>
  <c r="L90" i="16" s="1"/>
  <c r="M90" i="16" s="1"/>
  <c r="N90" i="16" s="1"/>
  <c r="O90" i="16" s="1"/>
  <c r="P90" i="16" s="1"/>
  <c r="Q90" i="16" s="1"/>
  <c r="D89" i="16"/>
  <c r="E89" i="16" s="1"/>
  <c r="F89" i="16" s="1"/>
  <c r="G89" i="16" s="1"/>
  <c r="H89" i="16" s="1"/>
  <c r="I89" i="16" s="1"/>
  <c r="J89" i="16" s="1"/>
  <c r="K89" i="16" s="1"/>
  <c r="L89" i="16" s="1"/>
  <c r="M89" i="16" s="1"/>
  <c r="N89" i="16" s="1"/>
  <c r="O89" i="16" s="1"/>
  <c r="P89" i="16" s="1"/>
  <c r="Q89" i="16" s="1"/>
  <c r="D88" i="16"/>
  <c r="E88" i="16" s="1"/>
  <c r="F88" i="16" s="1"/>
  <c r="G88" i="16" s="1"/>
  <c r="H88" i="16" s="1"/>
  <c r="I88" i="16" s="1"/>
  <c r="J88" i="16" s="1"/>
  <c r="K88" i="16" s="1"/>
  <c r="L88" i="16" s="1"/>
  <c r="M88" i="16" s="1"/>
  <c r="N88" i="16" s="1"/>
  <c r="O88" i="16" s="1"/>
  <c r="P88" i="16" s="1"/>
  <c r="Q88" i="16" s="1"/>
  <c r="D87" i="16"/>
  <c r="E87" i="16" s="1"/>
  <c r="F87" i="16" s="1"/>
  <c r="G87" i="16" s="1"/>
  <c r="H87" i="16" s="1"/>
  <c r="I87" i="16" s="1"/>
  <c r="J87" i="16" s="1"/>
  <c r="K87" i="16" s="1"/>
  <c r="L87" i="16" s="1"/>
  <c r="M87" i="16" s="1"/>
  <c r="N87" i="16" s="1"/>
  <c r="O87" i="16" s="1"/>
  <c r="P87" i="16" s="1"/>
  <c r="Q87" i="16" s="1"/>
  <c r="D86" i="16"/>
  <c r="E86" i="16" s="1"/>
  <c r="F86" i="16" s="1"/>
  <c r="G86" i="16" s="1"/>
  <c r="H86" i="16" s="1"/>
  <c r="I86" i="16" s="1"/>
  <c r="J86" i="16" s="1"/>
  <c r="K86" i="16" s="1"/>
  <c r="L86" i="16" s="1"/>
  <c r="M86" i="16" s="1"/>
  <c r="N86" i="16" s="1"/>
  <c r="O86" i="16" s="1"/>
  <c r="P86" i="16" s="1"/>
  <c r="Q86" i="16" s="1"/>
  <c r="D85" i="16"/>
  <c r="E85" i="16" s="1"/>
  <c r="F85" i="16" s="1"/>
  <c r="G85" i="16" s="1"/>
  <c r="H85" i="16" s="1"/>
  <c r="I85" i="16" s="1"/>
  <c r="J85" i="16" s="1"/>
  <c r="K85" i="16" s="1"/>
  <c r="L85" i="16" s="1"/>
  <c r="M85" i="16" s="1"/>
  <c r="N85" i="16" s="1"/>
  <c r="O85" i="16" s="1"/>
  <c r="P85" i="16" s="1"/>
  <c r="Q85" i="16" s="1"/>
  <c r="D84" i="16"/>
  <c r="E84" i="16" s="1"/>
  <c r="F84" i="16" s="1"/>
  <c r="G84" i="16" s="1"/>
  <c r="H84" i="16" s="1"/>
  <c r="I84" i="16" s="1"/>
  <c r="J84" i="16" s="1"/>
  <c r="K84" i="16" s="1"/>
  <c r="L84" i="16" s="1"/>
  <c r="M84" i="16" s="1"/>
  <c r="N84" i="16" s="1"/>
  <c r="O84" i="16" s="1"/>
  <c r="P84" i="16" s="1"/>
  <c r="Q84" i="16" s="1"/>
  <c r="D83" i="16"/>
  <c r="E83" i="16" s="1"/>
  <c r="F83" i="16" s="1"/>
  <c r="G83" i="16" s="1"/>
  <c r="H83" i="16" s="1"/>
  <c r="D82" i="16"/>
  <c r="E82" i="16" s="1"/>
  <c r="F82" i="16" s="1"/>
  <c r="G82" i="16" s="1"/>
  <c r="H82" i="16" s="1"/>
  <c r="I82" i="16" s="1"/>
  <c r="J82" i="16" s="1"/>
  <c r="K82" i="16" s="1"/>
  <c r="L82" i="16" s="1"/>
  <c r="M82" i="16" s="1"/>
  <c r="N82" i="16" s="1"/>
  <c r="O82" i="16" s="1"/>
  <c r="P82" i="16" s="1"/>
  <c r="Q82" i="16" s="1"/>
  <c r="D69" i="16"/>
  <c r="E69" i="16" s="1"/>
  <c r="F69" i="16" s="1"/>
  <c r="G69" i="16" s="1"/>
  <c r="H69" i="16" s="1"/>
  <c r="I69" i="16" s="1"/>
  <c r="J69" i="16" s="1"/>
  <c r="K69" i="16" s="1"/>
  <c r="L69" i="16" s="1"/>
  <c r="M69" i="16" s="1"/>
  <c r="N69" i="16" s="1"/>
  <c r="O69" i="16" s="1"/>
  <c r="P69" i="16" s="1"/>
  <c r="Q69" i="16" s="1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Q63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D55" i="16"/>
  <c r="E55" i="16" s="1"/>
  <c r="F55" i="16" s="1"/>
  <c r="G55" i="16" s="1"/>
  <c r="H55" i="16" s="1"/>
  <c r="I55" i="16" s="1"/>
  <c r="J55" i="16" s="1"/>
  <c r="K55" i="16" s="1"/>
  <c r="L55" i="16" s="1"/>
  <c r="M55" i="16" s="1"/>
  <c r="N55" i="16" s="1"/>
  <c r="O55" i="16" s="1"/>
  <c r="P55" i="16" s="1"/>
  <c r="Q55" i="16" s="1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Q43" i="16"/>
  <c r="P43" i="16"/>
  <c r="O43" i="16"/>
  <c r="O52" i="16" s="1"/>
  <c r="N43" i="16"/>
  <c r="M43" i="16"/>
  <c r="L43" i="16"/>
  <c r="K43" i="16"/>
  <c r="J43" i="16"/>
  <c r="I43" i="16"/>
  <c r="H43" i="16"/>
  <c r="G43" i="16"/>
  <c r="G52" i="16" s="1"/>
  <c r="F43" i="16"/>
  <c r="E43" i="16"/>
  <c r="D43" i="16"/>
  <c r="C43" i="16"/>
  <c r="D42" i="16"/>
  <c r="E42" i="16" s="1"/>
  <c r="F42" i="16" s="1"/>
  <c r="G42" i="16" s="1"/>
  <c r="H42" i="16" s="1"/>
  <c r="I42" i="16" s="1"/>
  <c r="J42" i="16" s="1"/>
  <c r="K42" i="16" s="1"/>
  <c r="L42" i="16" s="1"/>
  <c r="M42" i="16" s="1"/>
  <c r="N42" i="16" s="1"/>
  <c r="O42" i="16" s="1"/>
  <c r="P42" i="16" s="1"/>
  <c r="Q42" i="16" s="1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D29" i="16"/>
  <c r="E29" i="16" s="1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Q29" i="16" s="1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D16" i="16"/>
  <c r="E16" i="16" s="1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Q16" i="16" s="1"/>
  <c r="Q12" i="16"/>
  <c r="Q72" i="16" s="1"/>
  <c r="P12" i="16"/>
  <c r="P72" i="16" s="1"/>
  <c r="O12" i="16"/>
  <c r="O72" i="16" s="1"/>
  <c r="N12" i="16"/>
  <c r="N75" i="16" s="1"/>
  <c r="M12" i="16"/>
  <c r="M76" i="16" s="1"/>
  <c r="L12" i="16"/>
  <c r="L78" i="16" s="1"/>
  <c r="K12" i="16"/>
  <c r="K78" i="16" s="1"/>
  <c r="J12" i="16"/>
  <c r="J73" i="16" s="1"/>
  <c r="I12" i="16"/>
  <c r="I73" i="16" s="1"/>
  <c r="H12" i="16"/>
  <c r="H73" i="16" s="1"/>
  <c r="G12" i="16"/>
  <c r="G73" i="16" s="1"/>
  <c r="F12" i="16"/>
  <c r="F74" i="16" s="1"/>
  <c r="E12" i="16"/>
  <c r="E74" i="16" s="1"/>
  <c r="D12" i="16"/>
  <c r="D75" i="16" s="1"/>
  <c r="C12" i="16"/>
  <c r="C75" i="16" s="1"/>
  <c r="A11" i="16"/>
  <c r="A10" i="16"/>
  <c r="A9" i="16"/>
  <c r="A8" i="16"/>
  <c r="A7" i="16"/>
  <c r="A6" i="16"/>
  <c r="A5" i="16"/>
  <c r="A4" i="16"/>
  <c r="A3" i="16"/>
  <c r="D2" i="16"/>
  <c r="D131" i="15"/>
  <c r="E131" i="15" s="1"/>
  <c r="F131" i="15" s="1"/>
  <c r="G131" i="15" s="1"/>
  <c r="H131" i="15" s="1"/>
  <c r="I131" i="15" s="1"/>
  <c r="J131" i="15" s="1"/>
  <c r="K131" i="15" s="1"/>
  <c r="L131" i="15" s="1"/>
  <c r="M131" i="15" s="1"/>
  <c r="N131" i="15" s="1"/>
  <c r="O131" i="15" s="1"/>
  <c r="P131" i="15" s="1"/>
  <c r="Q131" i="15" s="1"/>
  <c r="R127" i="15"/>
  <c r="R126" i="15"/>
  <c r="R125" i="15"/>
  <c r="R124" i="15"/>
  <c r="R123" i="15"/>
  <c r="R122" i="15"/>
  <c r="R121" i="15"/>
  <c r="R120" i="15"/>
  <c r="R119" i="15"/>
  <c r="D118" i="15"/>
  <c r="E118" i="15" s="1"/>
  <c r="E108" i="15" s="1"/>
  <c r="C115" i="15"/>
  <c r="C127" i="15" s="1"/>
  <c r="C114" i="15"/>
  <c r="C126" i="15" s="1"/>
  <c r="C113" i="15"/>
  <c r="C125" i="15" s="1"/>
  <c r="C112" i="15"/>
  <c r="C124" i="15" s="1"/>
  <c r="C111" i="15"/>
  <c r="C123" i="15" s="1"/>
  <c r="C110" i="15"/>
  <c r="C122" i="15" s="1"/>
  <c r="C109" i="15"/>
  <c r="C121" i="15" s="1"/>
  <c r="C108" i="15"/>
  <c r="C120" i="15" s="1"/>
  <c r="C107" i="15"/>
  <c r="C119" i="15" s="1"/>
  <c r="D106" i="15"/>
  <c r="E106" i="15" s="1"/>
  <c r="F106" i="15" s="1"/>
  <c r="G106" i="15" s="1"/>
  <c r="H106" i="15" s="1"/>
  <c r="I106" i="15" s="1"/>
  <c r="J106" i="15" s="1"/>
  <c r="K106" i="15" s="1"/>
  <c r="L106" i="15" s="1"/>
  <c r="M106" i="15" s="1"/>
  <c r="N106" i="15" s="1"/>
  <c r="O106" i="15" s="1"/>
  <c r="P106" i="15" s="1"/>
  <c r="Q106" i="15" s="1"/>
  <c r="D94" i="15"/>
  <c r="E94" i="15" s="1"/>
  <c r="F94" i="15" s="1"/>
  <c r="G94" i="15" s="1"/>
  <c r="H94" i="15" s="1"/>
  <c r="I94" i="15" s="1"/>
  <c r="J94" i="15" s="1"/>
  <c r="K94" i="15" s="1"/>
  <c r="L94" i="15" s="1"/>
  <c r="M94" i="15" s="1"/>
  <c r="N94" i="15" s="1"/>
  <c r="O94" i="15" s="1"/>
  <c r="P94" i="15" s="1"/>
  <c r="Q94" i="15" s="1"/>
  <c r="D91" i="15"/>
  <c r="E91" i="15" s="1"/>
  <c r="F91" i="15" s="1"/>
  <c r="G91" i="15" s="1"/>
  <c r="H91" i="15" s="1"/>
  <c r="I91" i="15" s="1"/>
  <c r="J91" i="15" s="1"/>
  <c r="K91" i="15" s="1"/>
  <c r="L91" i="15" s="1"/>
  <c r="M91" i="15" s="1"/>
  <c r="N91" i="15" s="1"/>
  <c r="O91" i="15" s="1"/>
  <c r="P91" i="15" s="1"/>
  <c r="Q91" i="15" s="1"/>
  <c r="D90" i="15"/>
  <c r="E90" i="15" s="1"/>
  <c r="F90" i="15" s="1"/>
  <c r="G90" i="15" s="1"/>
  <c r="H90" i="15" s="1"/>
  <c r="I90" i="15" s="1"/>
  <c r="J90" i="15" s="1"/>
  <c r="K90" i="15" s="1"/>
  <c r="L90" i="15" s="1"/>
  <c r="M90" i="15" s="1"/>
  <c r="N90" i="15" s="1"/>
  <c r="O90" i="15" s="1"/>
  <c r="P90" i="15" s="1"/>
  <c r="Q90" i="15" s="1"/>
  <c r="D89" i="15"/>
  <c r="E89" i="15" s="1"/>
  <c r="F89" i="15" s="1"/>
  <c r="G89" i="15" s="1"/>
  <c r="H89" i="15" s="1"/>
  <c r="I89" i="15" s="1"/>
  <c r="J89" i="15" s="1"/>
  <c r="K89" i="15" s="1"/>
  <c r="L89" i="15" s="1"/>
  <c r="M89" i="15" s="1"/>
  <c r="N89" i="15" s="1"/>
  <c r="O89" i="15" s="1"/>
  <c r="P89" i="15" s="1"/>
  <c r="Q89" i="15" s="1"/>
  <c r="D88" i="15"/>
  <c r="E88" i="15" s="1"/>
  <c r="F88" i="15" s="1"/>
  <c r="G88" i="15" s="1"/>
  <c r="H88" i="15" s="1"/>
  <c r="I88" i="15" s="1"/>
  <c r="J88" i="15" s="1"/>
  <c r="K88" i="15" s="1"/>
  <c r="L88" i="15" s="1"/>
  <c r="M88" i="15" s="1"/>
  <c r="N88" i="15" s="1"/>
  <c r="O88" i="15" s="1"/>
  <c r="P88" i="15" s="1"/>
  <c r="Q88" i="15" s="1"/>
  <c r="D87" i="15"/>
  <c r="E87" i="15" s="1"/>
  <c r="F87" i="15" s="1"/>
  <c r="G87" i="15" s="1"/>
  <c r="H87" i="15" s="1"/>
  <c r="I87" i="15" s="1"/>
  <c r="J87" i="15" s="1"/>
  <c r="K87" i="15" s="1"/>
  <c r="L87" i="15" s="1"/>
  <c r="M87" i="15" s="1"/>
  <c r="N87" i="15" s="1"/>
  <c r="O87" i="15" s="1"/>
  <c r="P87" i="15" s="1"/>
  <c r="Q87" i="15" s="1"/>
  <c r="D86" i="15"/>
  <c r="E86" i="15" s="1"/>
  <c r="F86" i="15" s="1"/>
  <c r="G86" i="15" s="1"/>
  <c r="H86" i="15" s="1"/>
  <c r="I86" i="15" s="1"/>
  <c r="J86" i="15" s="1"/>
  <c r="K86" i="15" s="1"/>
  <c r="L86" i="15" s="1"/>
  <c r="M86" i="15" s="1"/>
  <c r="N86" i="15" s="1"/>
  <c r="O86" i="15" s="1"/>
  <c r="P86" i="15" s="1"/>
  <c r="Q86" i="15" s="1"/>
  <c r="D85" i="15"/>
  <c r="E85" i="15" s="1"/>
  <c r="F85" i="15" s="1"/>
  <c r="G85" i="15" s="1"/>
  <c r="H85" i="15" s="1"/>
  <c r="I85" i="15" s="1"/>
  <c r="J85" i="15" s="1"/>
  <c r="K85" i="15" s="1"/>
  <c r="L85" i="15" s="1"/>
  <c r="M85" i="15" s="1"/>
  <c r="N85" i="15" s="1"/>
  <c r="O85" i="15" s="1"/>
  <c r="P85" i="15" s="1"/>
  <c r="Q85" i="15" s="1"/>
  <c r="D84" i="15"/>
  <c r="E84" i="15" s="1"/>
  <c r="F84" i="15" s="1"/>
  <c r="G84" i="15" s="1"/>
  <c r="H84" i="15" s="1"/>
  <c r="I84" i="15" s="1"/>
  <c r="J84" i="15" s="1"/>
  <c r="K84" i="15" s="1"/>
  <c r="L84" i="15" s="1"/>
  <c r="M84" i="15" s="1"/>
  <c r="N84" i="15" s="1"/>
  <c r="O84" i="15" s="1"/>
  <c r="P84" i="15" s="1"/>
  <c r="Q84" i="15" s="1"/>
  <c r="D83" i="15"/>
  <c r="E83" i="15" s="1"/>
  <c r="F83" i="15" s="1"/>
  <c r="G83" i="15" s="1"/>
  <c r="H83" i="15" s="1"/>
  <c r="I83" i="15" s="1"/>
  <c r="J83" i="15" s="1"/>
  <c r="K83" i="15" s="1"/>
  <c r="L83" i="15" s="1"/>
  <c r="M83" i="15" s="1"/>
  <c r="N83" i="15" s="1"/>
  <c r="O83" i="15" s="1"/>
  <c r="P83" i="15" s="1"/>
  <c r="Q83" i="15" s="1"/>
  <c r="D82" i="15"/>
  <c r="E82" i="15" s="1"/>
  <c r="F82" i="15" s="1"/>
  <c r="G82" i="15" s="1"/>
  <c r="H82" i="15" s="1"/>
  <c r="I82" i="15" s="1"/>
  <c r="J82" i="15" s="1"/>
  <c r="K82" i="15" s="1"/>
  <c r="L82" i="15" s="1"/>
  <c r="M82" i="15" s="1"/>
  <c r="N82" i="15" s="1"/>
  <c r="O82" i="15" s="1"/>
  <c r="P82" i="15" s="1"/>
  <c r="Q82" i="15" s="1"/>
  <c r="D69" i="15"/>
  <c r="E69" i="15" s="1"/>
  <c r="F69" i="15" s="1"/>
  <c r="G69" i="15" s="1"/>
  <c r="H69" i="15" s="1"/>
  <c r="I69" i="15" s="1"/>
  <c r="J69" i="15" s="1"/>
  <c r="K69" i="15" s="1"/>
  <c r="L69" i="15" s="1"/>
  <c r="M69" i="15" s="1"/>
  <c r="N69" i="15" s="1"/>
  <c r="O69" i="15" s="1"/>
  <c r="P69" i="15" s="1"/>
  <c r="Q69" i="15" s="1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D55" i="15"/>
  <c r="E55" i="15" s="1"/>
  <c r="F55" i="15" s="1"/>
  <c r="G55" i="15" s="1"/>
  <c r="H55" i="15" s="1"/>
  <c r="I55" i="15" s="1"/>
  <c r="J55" i="15" s="1"/>
  <c r="K55" i="15" s="1"/>
  <c r="L55" i="15" s="1"/>
  <c r="M55" i="15" s="1"/>
  <c r="N55" i="15" s="1"/>
  <c r="O55" i="15" s="1"/>
  <c r="P55" i="15" s="1"/>
  <c r="Q55" i="15" s="1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Q43" i="15"/>
  <c r="Q52" i="15" s="1"/>
  <c r="P43" i="15"/>
  <c r="P52" i="15" s="1"/>
  <c r="O43" i="15"/>
  <c r="O52" i="15" s="1"/>
  <c r="N43" i="15"/>
  <c r="N52" i="15" s="1"/>
  <c r="M43" i="15"/>
  <c r="M52" i="15" s="1"/>
  <c r="L43" i="15"/>
  <c r="L52" i="15" s="1"/>
  <c r="K43" i="15"/>
  <c r="K52" i="15" s="1"/>
  <c r="J43" i="15"/>
  <c r="J52" i="15" s="1"/>
  <c r="I43" i="15"/>
  <c r="I52" i="15" s="1"/>
  <c r="H43" i="15"/>
  <c r="H52" i="15" s="1"/>
  <c r="G43" i="15"/>
  <c r="G52" i="15" s="1"/>
  <c r="F43" i="15"/>
  <c r="F52" i="15" s="1"/>
  <c r="E43" i="15"/>
  <c r="E52" i="15" s="1"/>
  <c r="D43" i="15"/>
  <c r="D52" i="15" s="1"/>
  <c r="C43" i="15"/>
  <c r="C52" i="15" s="1"/>
  <c r="D42" i="15"/>
  <c r="E42" i="15" s="1"/>
  <c r="F42" i="15" s="1"/>
  <c r="G42" i="15" s="1"/>
  <c r="H42" i="15" s="1"/>
  <c r="I42" i="15" s="1"/>
  <c r="J42" i="15" s="1"/>
  <c r="K42" i="15" s="1"/>
  <c r="L42" i="15" s="1"/>
  <c r="M42" i="15" s="1"/>
  <c r="N42" i="15" s="1"/>
  <c r="O42" i="15" s="1"/>
  <c r="P42" i="15" s="1"/>
  <c r="Q42" i="15" s="1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Q30" i="15"/>
  <c r="P30" i="15"/>
  <c r="P39" i="15" s="1"/>
  <c r="O30" i="15"/>
  <c r="N30" i="15"/>
  <c r="M30" i="15"/>
  <c r="L30" i="15"/>
  <c r="K30" i="15"/>
  <c r="J30" i="15"/>
  <c r="I30" i="15"/>
  <c r="H30" i="15"/>
  <c r="H39" i="15" s="1"/>
  <c r="G30" i="15"/>
  <c r="G39" i="15" s="1"/>
  <c r="F30" i="15"/>
  <c r="E30" i="15"/>
  <c r="D30" i="15"/>
  <c r="C30" i="15"/>
  <c r="D29" i="15"/>
  <c r="E29" i="15" s="1"/>
  <c r="F29" i="15" s="1"/>
  <c r="G29" i="15" s="1"/>
  <c r="H29" i="15" s="1"/>
  <c r="I29" i="15" s="1"/>
  <c r="J29" i="15" s="1"/>
  <c r="K29" i="15" s="1"/>
  <c r="L29" i="15" s="1"/>
  <c r="M29" i="15" s="1"/>
  <c r="N29" i="15" s="1"/>
  <c r="O29" i="15" s="1"/>
  <c r="P29" i="15" s="1"/>
  <c r="Q29" i="15" s="1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D16" i="15"/>
  <c r="E16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Q12" i="15"/>
  <c r="P12" i="15"/>
  <c r="P73" i="15" s="1"/>
  <c r="O12" i="15"/>
  <c r="O76" i="15" s="1"/>
  <c r="N12" i="15"/>
  <c r="N77" i="15" s="1"/>
  <c r="M12" i="15"/>
  <c r="M70" i="15" s="1"/>
  <c r="L12" i="15"/>
  <c r="L77" i="15" s="1"/>
  <c r="K12" i="15"/>
  <c r="K78" i="15" s="1"/>
  <c r="J12" i="15"/>
  <c r="J77" i="15" s="1"/>
  <c r="I12" i="15"/>
  <c r="H12" i="15"/>
  <c r="H74" i="15" s="1"/>
  <c r="G12" i="15"/>
  <c r="G75" i="15" s="1"/>
  <c r="F12" i="15"/>
  <c r="F78" i="15" s="1"/>
  <c r="E12" i="15"/>
  <c r="E72" i="15" s="1"/>
  <c r="D12" i="15"/>
  <c r="D76" i="15" s="1"/>
  <c r="C12" i="15"/>
  <c r="C77" i="15" s="1"/>
  <c r="A11" i="15"/>
  <c r="A10" i="15"/>
  <c r="A9" i="15"/>
  <c r="A8" i="15"/>
  <c r="A7" i="15"/>
  <c r="A6" i="15"/>
  <c r="A5" i="15"/>
  <c r="A4" i="15"/>
  <c r="A3" i="15"/>
  <c r="D2" i="15"/>
  <c r="E2" i="15" s="1"/>
  <c r="F2" i="15" s="1"/>
  <c r="G2" i="15" s="1"/>
  <c r="H2" i="15" s="1"/>
  <c r="I2" i="15" s="1"/>
  <c r="J2" i="15" s="1"/>
  <c r="K2" i="15" s="1"/>
  <c r="L2" i="15" s="1"/>
  <c r="M2" i="15" s="1"/>
  <c r="N2" i="15" s="1"/>
  <c r="O2" i="15" s="1"/>
  <c r="P2" i="15" s="1"/>
  <c r="Q2" i="15" s="1"/>
  <c r="D131" i="14"/>
  <c r="E131" i="14" s="1"/>
  <c r="F131" i="14" s="1"/>
  <c r="G131" i="14" s="1"/>
  <c r="H131" i="14" s="1"/>
  <c r="I131" i="14" s="1"/>
  <c r="J131" i="14" s="1"/>
  <c r="K131" i="14" s="1"/>
  <c r="L131" i="14" s="1"/>
  <c r="M131" i="14" s="1"/>
  <c r="N131" i="14" s="1"/>
  <c r="O131" i="14" s="1"/>
  <c r="P131" i="14" s="1"/>
  <c r="Q131" i="14" s="1"/>
  <c r="R127" i="14"/>
  <c r="R126" i="14"/>
  <c r="R125" i="14"/>
  <c r="R124" i="14"/>
  <c r="R123" i="14"/>
  <c r="R122" i="14"/>
  <c r="R121" i="14"/>
  <c r="R120" i="14"/>
  <c r="R119" i="14"/>
  <c r="D118" i="14"/>
  <c r="D110" i="14" s="1"/>
  <c r="C115" i="14"/>
  <c r="C127" i="14" s="1"/>
  <c r="D114" i="14"/>
  <c r="C114" i="14"/>
  <c r="C126" i="14" s="1"/>
  <c r="C113" i="14"/>
  <c r="C125" i="14" s="1"/>
  <c r="C112" i="14"/>
  <c r="C124" i="14" s="1"/>
  <c r="C111" i="14"/>
  <c r="C123" i="14" s="1"/>
  <c r="C136" i="14" s="1"/>
  <c r="C110" i="14"/>
  <c r="C122" i="14" s="1"/>
  <c r="C135" i="14" s="1"/>
  <c r="D109" i="14"/>
  <c r="C109" i="14"/>
  <c r="C121" i="14" s="1"/>
  <c r="C134" i="14" s="1"/>
  <c r="D108" i="14"/>
  <c r="C108" i="14"/>
  <c r="C120" i="14" s="1"/>
  <c r="C133" i="14" s="1"/>
  <c r="D107" i="14"/>
  <c r="C107" i="14"/>
  <c r="C119" i="14" s="1"/>
  <c r="D119" i="14" s="1"/>
  <c r="D106" i="14"/>
  <c r="E106" i="14" s="1"/>
  <c r="F106" i="14" s="1"/>
  <c r="G106" i="14" s="1"/>
  <c r="H106" i="14" s="1"/>
  <c r="I106" i="14" s="1"/>
  <c r="J106" i="14" s="1"/>
  <c r="K106" i="14" s="1"/>
  <c r="L106" i="14" s="1"/>
  <c r="M106" i="14" s="1"/>
  <c r="N106" i="14" s="1"/>
  <c r="O106" i="14" s="1"/>
  <c r="P106" i="14" s="1"/>
  <c r="Q106" i="14" s="1"/>
  <c r="D94" i="14"/>
  <c r="E94" i="14" s="1"/>
  <c r="F94" i="14" s="1"/>
  <c r="G94" i="14" s="1"/>
  <c r="H94" i="14" s="1"/>
  <c r="I94" i="14" s="1"/>
  <c r="J94" i="14" s="1"/>
  <c r="K94" i="14" s="1"/>
  <c r="L94" i="14" s="1"/>
  <c r="M94" i="14" s="1"/>
  <c r="N94" i="14" s="1"/>
  <c r="O94" i="14" s="1"/>
  <c r="P94" i="14" s="1"/>
  <c r="Q94" i="14" s="1"/>
  <c r="D91" i="14"/>
  <c r="E91" i="14" s="1"/>
  <c r="F91" i="14" s="1"/>
  <c r="G91" i="14" s="1"/>
  <c r="H91" i="14" s="1"/>
  <c r="I91" i="14" s="1"/>
  <c r="J91" i="14" s="1"/>
  <c r="K91" i="14" s="1"/>
  <c r="L91" i="14" s="1"/>
  <c r="M91" i="14" s="1"/>
  <c r="N91" i="14" s="1"/>
  <c r="O91" i="14" s="1"/>
  <c r="P91" i="14" s="1"/>
  <c r="Q91" i="14" s="1"/>
  <c r="D90" i="14"/>
  <c r="E90" i="14" s="1"/>
  <c r="F90" i="14" s="1"/>
  <c r="G90" i="14" s="1"/>
  <c r="H90" i="14" s="1"/>
  <c r="I90" i="14" s="1"/>
  <c r="J90" i="14" s="1"/>
  <c r="K90" i="14" s="1"/>
  <c r="L90" i="14" s="1"/>
  <c r="M90" i="14" s="1"/>
  <c r="N90" i="14" s="1"/>
  <c r="O90" i="14" s="1"/>
  <c r="P90" i="14" s="1"/>
  <c r="Q90" i="14" s="1"/>
  <c r="D89" i="14"/>
  <c r="E89" i="14" s="1"/>
  <c r="F89" i="14" s="1"/>
  <c r="G89" i="14" s="1"/>
  <c r="H89" i="14" s="1"/>
  <c r="I89" i="14" s="1"/>
  <c r="J89" i="14" s="1"/>
  <c r="K89" i="14" s="1"/>
  <c r="L89" i="14" s="1"/>
  <c r="M89" i="14" s="1"/>
  <c r="N89" i="14" s="1"/>
  <c r="O89" i="14" s="1"/>
  <c r="P89" i="14" s="1"/>
  <c r="Q89" i="14" s="1"/>
  <c r="D88" i="14"/>
  <c r="E88" i="14" s="1"/>
  <c r="F88" i="14" s="1"/>
  <c r="G88" i="14" s="1"/>
  <c r="H88" i="14" s="1"/>
  <c r="I88" i="14" s="1"/>
  <c r="J88" i="14" s="1"/>
  <c r="K88" i="14" s="1"/>
  <c r="L88" i="14" s="1"/>
  <c r="M88" i="14" s="1"/>
  <c r="N88" i="14" s="1"/>
  <c r="O88" i="14" s="1"/>
  <c r="P88" i="14" s="1"/>
  <c r="Q88" i="14" s="1"/>
  <c r="D87" i="14"/>
  <c r="E87" i="14" s="1"/>
  <c r="F87" i="14" s="1"/>
  <c r="G87" i="14" s="1"/>
  <c r="H87" i="14" s="1"/>
  <c r="I87" i="14" s="1"/>
  <c r="J87" i="14" s="1"/>
  <c r="K87" i="14" s="1"/>
  <c r="L87" i="14" s="1"/>
  <c r="M87" i="14" s="1"/>
  <c r="N87" i="14" s="1"/>
  <c r="O87" i="14" s="1"/>
  <c r="P87" i="14" s="1"/>
  <c r="Q87" i="14" s="1"/>
  <c r="D86" i="14"/>
  <c r="E86" i="14" s="1"/>
  <c r="F86" i="14" s="1"/>
  <c r="G86" i="14" s="1"/>
  <c r="H86" i="14" s="1"/>
  <c r="I86" i="14" s="1"/>
  <c r="J86" i="14" s="1"/>
  <c r="K86" i="14" s="1"/>
  <c r="L86" i="14" s="1"/>
  <c r="M86" i="14" s="1"/>
  <c r="N86" i="14" s="1"/>
  <c r="O86" i="14" s="1"/>
  <c r="P86" i="14" s="1"/>
  <c r="Q86" i="14" s="1"/>
  <c r="D85" i="14"/>
  <c r="E85" i="14" s="1"/>
  <c r="F85" i="14" s="1"/>
  <c r="G85" i="14" s="1"/>
  <c r="H85" i="14" s="1"/>
  <c r="I85" i="14" s="1"/>
  <c r="J85" i="14" s="1"/>
  <c r="K85" i="14" s="1"/>
  <c r="L85" i="14" s="1"/>
  <c r="M85" i="14" s="1"/>
  <c r="N85" i="14" s="1"/>
  <c r="O85" i="14" s="1"/>
  <c r="P85" i="14" s="1"/>
  <c r="Q85" i="14" s="1"/>
  <c r="D84" i="14"/>
  <c r="E84" i="14" s="1"/>
  <c r="F84" i="14" s="1"/>
  <c r="G84" i="14" s="1"/>
  <c r="H84" i="14" s="1"/>
  <c r="I84" i="14" s="1"/>
  <c r="J84" i="14" s="1"/>
  <c r="K84" i="14" s="1"/>
  <c r="L84" i="14" s="1"/>
  <c r="M84" i="14" s="1"/>
  <c r="N84" i="14" s="1"/>
  <c r="O84" i="14" s="1"/>
  <c r="P84" i="14" s="1"/>
  <c r="Q84" i="14" s="1"/>
  <c r="D83" i="14"/>
  <c r="E83" i="14" s="1"/>
  <c r="F83" i="14" s="1"/>
  <c r="D82" i="14"/>
  <c r="E82" i="14" s="1"/>
  <c r="F82" i="14" s="1"/>
  <c r="G82" i="14" s="1"/>
  <c r="H82" i="14" s="1"/>
  <c r="I82" i="14" s="1"/>
  <c r="J82" i="14" s="1"/>
  <c r="K82" i="14" s="1"/>
  <c r="L82" i="14" s="1"/>
  <c r="M82" i="14" s="1"/>
  <c r="N82" i="14" s="1"/>
  <c r="O82" i="14" s="1"/>
  <c r="P82" i="14" s="1"/>
  <c r="Q82" i="14" s="1"/>
  <c r="D69" i="14"/>
  <c r="E69" i="14" s="1"/>
  <c r="F69" i="14" s="1"/>
  <c r="G69" i="14" s="1"/>
  <c r="H69" i="14" s="1"/>
  <c r="I69" i="14" s="1"/>
  <c r="J69" i="14" s="1"/>
  <c r="K69" i="14" s="1"/>
  <c r="L69" i="14" s="1"/>
  <c r="M69" i="14" s="1"/>
  <c r="N69" i="14" s="1"/>
  <c r="O69" i="14" s="1"/>
  <c r="P69" i="14" s="1"/>
  <c r="Q69" i="14" s="1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D55" i="14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Q43" i="14"/>
  <c r="Q52" i="14" s="1"/>
  <c r="P43" i="14"/>
  <c r="P52" i="14" s="1"/>
  <c r="O43" i="14"/>
  <c r="O52" i="14" s="1"/>
  <c r="N43" i="14"/>
  <c r="N52" i="14" s="1"/>
  <c r="M43" i="14"/>
  <c r="M52" i="14" s="1"/>
  <c r="L43" i="14"/>
  <c r="L52" i="14" s="1"/>
  <c r="K43" i="14"/>
  <c r="K52" i="14" s="1"/>
  <c r="J43" i="14"/>
  <c r="J52" i="14" s="1"/>
  <c r="I43" i="14"/>
  <c r="I52" i="14" s="1"/>
  <c r="H43" i="14"/>
  <c r="H52" i="14" s="1"/>
  <c r="G43" i="14"/>
  <c r="G52" i="14" s="1"/>
  <c r="F43" i="14"/>
  <c r="F52" i="14" s="1"/>
  <c r="E43" i="14"/>
  <c r="E52" i="14" s="1"/>
  <c r="D43" i="14"/>
  <c r="D52" i="14" s="1"/>
  <c r="C43" i="14"/>
  <c r="C52" i="14" s="1"/>
  <c r="D42" i="14"/>
  <c r="E42" i="14" s="1"/>
  <c r="F42" i="14" s="1"/>
  <c r="G42" i="14" s="1"/>
  <c r="H42" i="14" s="1"/>
  <c r="I42" i="14" s="1"/>
  <c r="J42" i="14" s="1"/>
  <c r="K42" i="14" s="1"/>
  <c r="L42" i="14" s="1"/>
  <c r="M42" i="14" s="1"/>
  <c r="N42" i="14" s="1"/>
  <c r="O42" i="14" s="1"/>
  <c r="P42" i="14" s="1"/>
  <c r="Q42" i="14" s="1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Q30" i="14"/>
  <c r="P30" i="14"/>
  <c r="O30" i="14"/>
  <c r="O39" i="14" s="1"/>
  <c r="N30" i="14"/>
  <c r="M30" i="14"/>
  <c r="L30" i="14"/>
  <c r="K30" i="14"/>
  <c r="K39" i="14" s="1"/>
  <c r="J30" i="14"/>
  <c r="I30" i="14"/>
  <c r="H30" i="14"/>
  <c r="G30" i="14"/>
  <c r="G39" i="14" s="1"/>
  <c r="F30" i="14"/>
  <c r="E30" i="14"/>
  <c r="D30" i="14"/>
  <c r="C30" i="14"/>
  <c r="C39" i="14" s="1"/>
  <c r="D29" i="14"/>
  <c r="E29" i="14" s="1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Q29" i="14" s="1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D16" i="14"/>
  <c r="E16" i="14" s="1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Q16" i="14" s="1"/>
  <c r="D13" i="14"/>
  <c r="E13" i="14" s="1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Q13" i="14" s="1"/>
  <c r="Q12" i="14"/>
  <c r="Q73" i="14" s="1"/>
  <c r="P12" i="14"/>
  <c r="P76" i="14" s="1"/>
  <c r="O12" i="14"/>
  <c r="O70" i="14" s="1"/>
  <c r="N12" i="14"/>
  <c r="N70" i="14" s="1"/>
  <c r="M12" i="14"/>
  <c r="M77" i="14" s="1"/>
  <c r="L12" i="14"/>
  <c r="L74" i="14" s="1"/>
  <c r="K12" i="14"/>
  <c r="K78" i="14" s="1"/>
  <c r="J12" i="14"/>
  <c r="J78" i="14" s="1"/>
  <c r="I12" i="14"/>
  <c r="I74" i="14" s="1"/>
  <c r="H12" i="14"/>
  <c r="H77" i="14" s="1"/>
  <c r="G12" i="14"/>
  <c r="G72" i="14" s="1"/>
  <c r="F12" i="14"/>
  <c r="F71" i="14" s="1"/>
  <c r="E12" i="14"/>
  <c r="E75" i="14" s="1"/>
  <c r="D12" i="14"/>
  <c r="D76" i="14" s="1"/>
  <c r="C12" i="14"/>
  <c r="A11" i="14"/>
  <c r="A10" i="14"/>
  <c r="A9" i="14"/>
  <c r="A8" i="14"/>
  <c r="A7" i="14"/>
  <c r="A6" i="14"/>
  <c r="A5" i="14"/>
  <c r="A4" i="14"/>
  <c r="A3" i="14"/>
  <c r="D2" i="14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C115" i="12"/>
  <c r="C127" i="12" s="1"/>
  <c r="C114" i="12"/>
  <c r="C126" i="12" s="1"/>
  <c r="C113" i="12"/>
  <c r="C125" i="12" s="1"/>
  <c r="C112" i="12"/>
  <c r="C124" i="12" s="1"/>
  <c r="C111" i="12"/>
  <c r="C123" i="12" s="1"/>
  <c r="C110" i="12"/>
  <c r="C122" i="12" s="1"/>
  <c r="C109" i="12"/>
  <c r="C121" i="12" s="1"/>
  <c r="C108" i="12"/>
  <c r="C120" i="12" s="1"/>
  <c r="C107" i="12"/>
  <c r="C119" i="12" s="1"/>
  <c r="D106" i="12"/>
  <c r="E106" i="12" s="1"/>
  <c r="F106" i="12" s="1"/>
  <c r="G106" i="12" s="1"/>
  <c r="H106" i="12" s="1"/>
  <c r="I106" i="12" s="1"/>
  <c r="J106" i="12" s="1"/>
  <c r="K106" i="12" s="1"/>
  <c r="L106" i="12" s="1"/>
  <c r="M106" i="12" s="1"/>
  <c r="N106" i="12" s="1"/>
  <c r="O106" i="12" s="1"/>
  <c r="P106" i="12" s="1"/>
  <c r="Q106" i="12" s="1"/>
  <c r="D94" i="12"/>
  <c r="E94" i="12" s="1"/>
  <c r="F94" i="12" s="1"/>
  <c r="G94" i="12" s="1"/>
  <c r="H94" i="12" s="1"/>
  <c r="I94" i="12" s="1"/>
  <c r="J94" i="12" s="1"/>
  <c r="K94" i="12" s="1"/>
  <c r="L94" i="12" s="1"/>
  <c r="M94" i="12" s="1"/>
  <c r="N94" i="12" s="1"/>
  <c r="O94" i="12" s="1"/>
  <c r="P94" i="12" s="1"/>
  <c r="Q94" i="12" s="1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E55" i="12"/>
  <c r="F55" i="12" s="1"/>
  <c r="G55" i="12" s="1"/>
  <c r="H55" i="12" s="1"/>
  <c r="I55" i="12" s="1"/>
  <c r="J55" i="12" s="1"/>
  <c r="K55" i="12" s="1"/>
  <c r="L55" i="12" s="1"/>
  <c r="M55" i="12" s="1"/>
  <c r="N55" i="12" s="1"/>
  <c r="O55" i="12" s="1"/>
  <c r="P55" i="12" s="1"/>
  <c r="Q55" i="12" s="1"/>
  <c r="D55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Q43" i="12"/>
  <c r="Q52" i="12" s="1"/>
  <c r="P43" i="12"/>
  <c r="P52" i="12" s="1"/>
  <c r="O43" i="12"/>
  <c r="O52" i="12" s="1"/>
  <c r="N43" i="12"/>
  <c r="N52" i="12" s="1"/>
  <c r="M43" i="12"/>
  <c r="M52" i="12" s="1"/>
  <c r="L43" i="12"/>
  <c r="L52" i="12" s="1"/>
  <c r="K43" i="12"/>
  <c r="K52" i="12" s="1"/>
  <c r="J43" i="12"/>
  <c r="J52" i="12" s="1"/>
  <c r="I43" i="12"/>
  <c r="I52" i="12" s="1"/>
  <c r="H43" i="12"/>
  <c r="H52" i="12" s="1"/>
  <c r="G43" i="12"/>
  <c r="G52" i="12" s="1"/>
  <c r="F43" i="12"/>
  <c r="F52" i="12" s="1"/>
  <c r="E43" i="12"/>
  <c r="E52" i="12" s="1"/>
  <c r="D43" i="12"/>
  <c r="D52" i="12" s="1"/>
  <c r="C43" i="12"/>
  <c r="C52" i="12" s="1"/>
  <c r="D42" i="12"/>
  <c r="E42" i="12" s="1"/>
  <c r="F42" i="12" s="1"/>
  <c r="G42" i="12" s="1"/>
  <c r="H42" i="12" s="1"/>
  <c r="I42" i="12" s="1"/>
  <c r="J42" i="12" s="1"/>
  <c r="K42" i="12" s="1"/>
  <c r="L42" i="12" s="1"/>
  <c r="M42" i="12" s="1"/>
  <c r="N42" i="12" s="1"/>
  <c r="O42" i="12" s="1"/>
  <c r="P42" i="12" s="1"/>
  <c r="Q42" i="12" s="1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Q30" i="12"/>
  <c r="P30" i="12"/>
  <c r="O30" i="12"/>
  <c r="N30" i="12"/>
  <c r="M30" i="12"/>
  <c r="L30" i="12"/>
  <c r="K30" i="12"/>
  <c r="K39" i="12" s="1"/>
  <c r="J30" i="12"/>
  <c r="I30" i="12"/>
  <c r="H30" i="12"/>
  <c r="G30" i="12"/>
  <c r="F30" i="12"/>
  <c r="E30" i="12"/>
  <c r="D30" i="12"/>
  <c r="C30" i="12"/>
  <c r="C39" i="12" s="1"/>
  <c r="D29" i="12"/>
  <c r="E29" i="12" s="1"/>
  <c r="F29" i="12" s="1"/>
  <c r="G29" i="12" s="1"/>
  <c r="H29" i="12" s="1"/>
  <c r="I29" i="12" s="1"/>
  <c r="J29" i="12" s="1"/>
  <c r="K29" i="12" s="1"/>
  <c r="L29" i="12" s="1"/>
  <c r="M29" i="12" s="1"/>
  <c r="N29" i="12" s="1"/>
  <c r="O29" i="12" s="1"/>
  <c r="P29" i="12" s="1"/>
  <c r="Q29" i="12" s="1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D16" i="12"/>
  <c r="E16" i="12" s="1"/>
  <c r="F16" i="12" s="1"/>
  <c r="G16" i="12" s="1"/>
  <c r="H16" i="12" s="1"/>
  <c r="I16" i="12" s="1"/>
  <c r="J16" i="12" s="1"/>
  <c r="K16" i="12" s="1"/>
  <c r="L16" i="12" s="1"/>
  <c r="M16" i="12" s="1"/>
  <c r="N16" i="12" s="1"/>
  <c r="O16" i="12" s="1"/>
  <c r="P16" i="12" s="1"/>
  <c r="Q16" i="12" s="1"/>
  <c r="R127" i="12"/>
  <c r="R126" i="12"/>
  <c r="R125" i="12"/>
  <c r="R124" i="12"/>
  <c r="R123" i="12"/>
  <c r="R122" i="12"/>
  <c r="R121" i="12"/>
  <c r="R120" i="12"/>
  <c r="R119" i="12"/>
  <c r="D69" i="12"/>
  <c r="E69" i="12" s="1"/>
  <c r="F69" i="12" s="1"/>
  <c r="G69" i="12" s="1"/>
  <c r="H69" i="12" s="1"/>
  <c r="I69" i="12" s="1"/>
  <c r="J69" i="12" s="1"/>
  <c r="K69" i="12" s="1"/>
  <c r="L69" i="12" s="1"/>
  <c r="M69" i="12" s="1"/>
  <c r="N69" i="12" s="1"/>
  <c r="O69" i="12" s="1"/>
  <c r="P69" i="12" s="1"/>
  <c r="Q69" i="12" s="1"/>
  <c r="A11" i="12"/>
  <c r="A10" i="12"/>
  <c r="A9" i="12"/>
  <c r="A8" i="12"/>
  <c r="A7" i="12"/>
  <c r="A6" i="12"/>
  <c r="A5" i="12"/>
  <c r="A4" i="12"/>
  <c r="A3" i="12"/>
  <c r="D10" i="4"/>
  <c r="D9" i="4"/>
  <c r="D8" i="4"/>
  <c r="D7" i="4"/>
  <c r="D6" i="4"/>
  <c r="D5" i="4"/>
  <c r="D4" i="4"/>
  <c r="D3" i="4"/>
  <c r="D2" i="4"/>
  <c r="D118" i="12"/>
  <c r="E118" i="12" s="1"/>
  <c r="F118" i="12" s="1"/>
  <c r="G118" i="12" s="1"/>
  <c r="H118" i="12" s="1"/>
  <c r="I118" i="12" s="1"/>
  <c r="J118" i="12" s="1"/>
  <c r="K118" i="12" s="1"/>
  <c r="L118" i="12" s="1"/>
  <c r="M118" i="12" s="1"/>
  <c r="N118" i="12" s="1"/>
  <c r="O118" i="12" s="1"/>
  <c r="P118" i="12" s="1"/>
  <c r="Q118" i="12" s="1"/>
  <c r="Q114" i="12" s="1"/>
  <c r="D131" i="12"/>
  <c r="E131" i="12" s="1"/>
  <c r="F131" i="12" s="1"/>
  <c r="G131" i="12" s="1"/>
  <c r="H131" i="12" s="1"/>
  <c r="I131" i="12" s="1"/>
  <c r="J131" i="12" s="1"/>
  <c r="K131" i="12" s="1"/>
  <c r="L131" i="12" s="1"/>
  <c r="M131" i="12" s="1"/>
  <c r="N131" i="12" s="1"/>
  <c r="O131" i="12" s="1"/>
  <c r="P131" i="12" s="1"/>
  <c r="Q131" i="12" s="1"/>
  <c r="J10" i="4"/>
  <c r="J9" i="4"/>
  <c r="J8" i="4"/>
  <c r="J7" i="4"/>
  <c r="J6" i="4"/>
  <c r="J5" i="4"/>
  <c r="J4" i="4"/>
  <c r="J3" i="4"/>
  <c r="J2" i="4"/>
  <c r="I10" i="4"/>
  <c r="I9" i="4"/>
  <c r="I8" i="4"/>
  <c r="I7" i="4"/>
  <c r="I6" i="4"/>
  <c r="I5" i="4"/>
  <c r="I4" i="4"/>
  <c r="I3" i="4"/>
  <c r="I2" i="4"/>
  <c r="H10" i="4"/>
  <c r="H9" i="4"/>
  <c r="H8" i="4"/>
  <c r="H7" i="4"/>
  <c r="H6" i="4"/>
  <c r="H5" i="4"/>
  <c r="H4" i="4"/>
  <c r="H3" i="4"/>
  <c r="H2" i="4"/>
  <c r="G10" i="4"/>
  <c r="G9" i="4"/>
  <c r="G8" i="4"/>
  <c r="G7" i="4"/>
  <c r="G6" i="4"/>
  <c r="G5" i="4"/>
  <c r="G4" i="4"/>
  <c r="G3" i="4"/>
  <c r="G2" i="4"/>
  <c r="E10" i="4"/>
  <c r="E9" i="4"/>
  <c r="E8" i="4"/>
  <c r="E7" i="4"/>
  <c r="E6" i="4"/>
  <c r="E5" i="4"/>
  <c r="E4" i="4"/>
  <c r="E3" i="4"/>
  <c r="E2" i="4"/>
  <c r="C10" i="4"/>
  <c r="C9" i="4"/>
  <c r="C8" i="4"/>
  <c r="C7" i="4"/>
  <c r="C6" i="4"/>
  <c r="C5" i="4"/>
  <c r="C4" i="4"/>
  <c r="C3" i="4"/>
  <c r="C2" i="4"/>
  <c r="B10" i="4"/>
  <c r="B9" i="4"/>
  <c r="B8" i="4"/>
  <c r="B7" i="4"/>
  <c r="B6" i="4"/>
  <c r="B5" i="4"/>
  <c r="B4" i="4"/>
  <c r="B3" i="4"/>
  <c r="B2" i="4"/>
  <c r="D91" i="12"/>
  <c r="E91" i="12" s="1"/>
  <c r="F91" i="12" s="1"/>
  <c r="G91" i="12" s="1"/>
  <c r="H91" i="12" s="1"/>
  <c r="I91" i="12" s="1"/>
  <c r="J91" i="12" s="1"/>
  <c r="K91" i="12" s="1"/>
  <c r="L91" i="12" s="1"/>
  <c r="M91" i="12" s="1"/>
  <c r="N91" i="12" s="1"/>
  <c r="O91" i="12" s="1"/>
  <c r="P91" i="12" s="1"/>
  <c r="Q91" i="12" s="1"/>
  <c r="D90" i="12"/>
  <c r="E90" i="12" s="1"/>
  <c r="F90" i="12" s="1"/>
  <c r="G90" i="12" s="1"/>
  <c r="H90" i="12" s="1"/>
  <c r="I90" i="12" s="1"/>
  <c r="J90" i="12" s="1"/>
  <c r="K90" i="12" s="1"/>
  <c r="L90" i="12" s="1"/>
  <c r="M90" i="12" s="1"/>
  <c r="N90" i="12" s="1"/>
  <c r="O90" i="12" s="1"/>
  <c r="P90" i="12" s="1"/>
  <c r="Q90" i="12" s="1"/>
  <c r="D89" i="12"/>
  <c r="E89" i="12" s="1"/>
  <c r="F89" i="12" s="1"/>
  <c r="G89" i="12" s="1"/>
  <c r="H89" i="12" s="1"/>
  <c r="I89" i="12" s="1"/>
  <c r="J89" i="12" s="1"/>
  <c r="K89" i="12" s="1"/>
  <c r="L89" i="12" s="1"/>
  <c r="M89" i="12" s="1"/>
  <c r="N89" i="12" s="1"/>
  <c r="O89" i="12" s="1"/>
  <c r="P89" i="12" s="1"/>
  <c r="Q89" i="12" s="1"/>
  <c r="D88" i="12"/>
  <c r="E88" i="12" s="1"/>
  <c r="F88" i="12" s="1"/>
  <c r="G88" i="12" s="1"/>
  <c r="H88" i="12" s="1"/>
  <c r="I88" i="12" s="1"/>
  <c r="J88" i="12" s="1"/>
  <c r="K88" i="12" s="1"/>
  <c r="L88" i="12" s="1"/>
  <c r="M88" i="12" s="1"/>
  <c r="N88" i="12" s="1"/>
  <c r="O88" i="12" s="1"/>
  <c r="P88" i="12" s="1"/>
  <c r="Q88" i="12" s="1"/>
  <c r="D87" i="12"/>
  <c r="E87" i="12" s="1"/>
  <c r="F87" i="12" s="1"/>
  <c r="G87" i="12" s="1"/>
  <c r="H87" i="12" s="1"/>
  <c r="I87" i="12" s="1"/>
  <c r="J87" i="12" s="1"/>
  <c r="K87" i="12" s="1"/>
  <c r="L87" i="12" s="1"/>
  <c r="M87" i="12" s="1"/>
  <c r="N87" i="12" s="1"/>
  <c r="O87" i="12" s="1"/>
  <c r="P87" i="12" s="1"/>
  <c r="Q87" i="12" s="1"/>
  <c r="D86" i="12"/>
  <c r="E86" i="12" s="1"/>
  <c r="F86" i="12" s="1"/>
  <c r="G86" i="12" s="1"/>
  <c r="H86" i="12" s="1"/>
  <c r="I86" i="12" s="1"/>
  <c r="J86" i="12" s="1"/>
  <c r="K86" i="12" s="1"/>
  <c r="L86" i="12" s="1"/>
  <c r="M86" i="12" s="1"/>
  <c r="N86" i="12" s="1"/>
  <c r="O86" i="12" s="1"/>
  <c r="P86" i="12" s="1"/>
  <c r="Q86" i="12" s="1"/>
  <c r="D85" i="12"/>
  <c r="E85" i="12" s="1"/>
  <c r="F85" i="12" s="1"/>
  <c r="G85" i="12" s="1"/>
  <c r="H85" i="12" s="1"/>
  <c r="I85" i="12" s="1"/>
  <c r="J85" i="12" s="1"/>
  <c r="K85" i="12" s="1"/>
  <c r="L85" i="12" s="1"/>
  <c r="M85" i="12" s="1"/>
  <c r="N85" i="12" s="1"/>
  <c r="O85" i="12" s="1"/>
  <c r="P85" i="12" s="1"/>
  <c r="Q85" i="12" s="1"/>
  <c r="D84" i="12"/>
  <c r="E84" i="12" s="1"/>
  <c r="F84" i="12" s="1"/>
  <c r="G84" i="12" s="1"/>
  <c r="H84" i="12" s="1"/>
  <c r="I84" i="12" s="1"/>
  <c r="J84" i="12" s="1"/>
  <c r="K84" i="12" s="1"/>
  <c r="L84" i="12" s="1"/>
  <c r="M84" i="12" s="1"/>
  <c r="N84" i="12" s="1"/>
  <c r="O84" i="12" s="1"/>
  <c r="P84" i="12" s="1"/>
  <c r="Q84" i="12" s="1"/>
  <c r="D83" i="12"/>
  <c r="E83" i="12" s="1"/>
  <c r="F83" i="12" s="1"/>
  <c r="G83" i="12" s="1"/>
  <c r="H83" i="12" s="1"/>
  <c r="I83" i="12" s="1"/>
  <c r="J83" i="12" s="1"/>
  <c r="K83" i="12" s="1"/>
  <c r="L83" i="12" s="1"/>
  <c r="M83" i="12" s="1"/>
  <c r="N83" i="12" s="1"/>
  <c r="O83" i="12" s="1"/>
  <c r="P83" i="12" s="1"/>
  <c r="Q83" i="12" s="1"/>
  <c r="L39" i="12" l="1"/>
  <c r="D39" i="12"/>
  <c r="F39" i="12"/>
  <c r="E39" i="12"/>
  <c r="G39" i="12"/>
  <c r="O39" i="12"/>
  <c r="H39" i="12"/>
  <c r="P39" i="12"/>
  <c r="I39" i="12"/>
  <c r="Q39" i="12"/>
  <c r="N39" i="12"/>
  <c r="M39" i="12"/>
  <c r="J39" i="12"/>
  <c r="L26" i="14"/>
  <c r="D39" i="14"/>
  <c r="F39" i="14"/>
  <c r="N39" i="14"/>
  <c r="H39" i="14"/>
  <c r="P39" i="14"/>
  <c r="I26" i="14"/>
  <c r="Q26" i="14"/>
  <c r="I39" i="14"/>
  <c r="Q39" i="14"/>
  <c r="J26" i="14"/>
  <c r="J39" i="14"/>
  <c r="L39" i="14"/>
  <c r="E39" i="14"/>
  <c r="M39" i="14"/>
  <c r="Q39" i="15"/>
  <c r="J39" i="15"/>
  <c r="C39" i="15"/>
  <c r="K39" i="15"/>
  <c r="D39" i="15"/>
  <c r="L39" i="15"/>
  <c r="I39" i="15"/>
  <c r="E39" i="15"/>
  <c r="M39" i="15"/>
  <c r="F39" i="15"/>
  <c r="N39" i="15"/>
  <c r="O39" i="15"/>
  <c r="H26" i="16"/>
  <c r="H52" i="16"/>
  <c r="Q52" i="16"/>
  <c r="P39" i="16"/>
  <c r="I52" i="16"/>
  <c r="J52" i="16"/>
  <c r="C52" i="16"/>
  <c r="K52" i="16"/>
  <c r="P26" i="16"/>
  <c r="H39" i="16"/>
  <c r="P52" i="16"/>
  <c r="D52" i="16"/>
  <c r="L52" i="16"/>
  <c r="E52" i="16"/>
  <c r="M52" i="16"/>
  <c r="F52" i="16"/>
  <c r="N52" i="16"/>
  <c r="I39" i="16"/>
  <c r="K39" i="16"/>
  <c r="F39" i="16"/>
  <c r="N39" i="16"/>
  <c r="C39" i="16"/>
  <c r="G39" i="16"/>
  <c r="O39" i="16"/>
  <c r="J39" i="16"/>
  <c r="Q39" i="16"/>
  <c r="L39" i="16"/>
  <c r="D39" i="16"/>
  <c r="E39" i="16"/>
  <c r="M39" i="16"/>
  <c r="H26" i="12"/>
  <c r="M26" i="12"/>
  <c r="G26" i="12"/>
  <c r="L26" i="12"/>
  <c r="D26" i="12"/>
  <c r="P26" i="12"/>
  <c r="F26" i="12"/>
  <c r="E26" i="12"/>
  <c r="K26" i="12"/>
  <c r="C26" i="12"/>
  <c r="O26" i="12"/>
  <c r="J26" i="12"/>
  <c r="N26" i="12"/>
  <c r="Q26" i="12"/>
  <c r="I26" i="12"/>
  <c r="E26" i="14"/>
  <c r="F26" i="14"/>
  <c r="H26" i="14"/>
  <c r="P26" i="14"/>
  <c r="C26" i="14"/>
  <c r="K26" i="14"/>
  <c r="D26" i="14"/>
  <c r="M26" i="14"/>
  <c r="N26" i="14"/>
  <c r="G26" i="14"/>
  <c r="O26" i="14"/>
  <c r="O26" i="15"/>
  <c r="I26" i="15"/>
  <c r="Q26" i="15"/>
  <c r="G26" i="15"/>
  <c r="D109" i="15"/>
  <c r="D121" i="15" s="1"/>
  <c r="D134" i="15" s="1"/>
  <c r="P26" i="15"/>
  <c r="E26" i="15"/>
  <c r="L26" i="15"/>
  <c r="M26" i="15"/>
  <c r="D26" i="15"/>
  <c r="F26" i="15"/>
  <c r="N26" i="15"/>
  <c r="K26" i="15"/>
  <c r="J26" i="15"/>
  <c r="C26" i="15"/>
  <c r="H26" i="15"/>
  <c r="F26" i="16"/>
  <c r="N26" i="16"/>
  <c r="Q26" i="16"/>
  <c r="G26" i="16"/>
  <c r="O26" i="16"/>
  <c r="J26" i="16"/>
  <c r="I26" i="16"/>
  <c r="D26" i="16"/>
  <c r="L26" i="16"/>
  <c r="K26" i="16"/>
  <c r="E26" i="16"/>
  <c r="M26" i="16"/>
  <c r="E4" i="17"/>
  <c r="G4" i="17"/>
  <c r="I4" i="17"/>
  <c r="Q107" i="12"/>
  <c r="I107" i="12"/>
  <c r="C4" i="17"/>
  <c r="J108" i="12"/>
  <c r="D126" i="14"/>
  <c r="D139" i="14" s="1"/>
  <c r="E5" i="17"/>
  <c r="C5" i="17"/>
  <c r="G5" i="17"/>
  <c r="H5" i="17" s="1"/>
  <c r="I5" i="17"/>
  <c r="J5" i="17" s="1"/>
  <c r="D107" i="15"/>
  <c r="D119" i="15" s="1"/>
  <c r="D132" i="15" s="1"/>
  <c r="C6" i="17"/>
  <c r="E6" i="17"/>
  <c r="G6" i="17"/>
  <c r="I6" i="17"/>
  <c r="D108" i="15"/>
  <c r="D120" i="15" s="1"/>
  <c r="D115" i="15"/>
  <c r="D127" i="15" s="1"/>
  <c r="D140" i="15" s="1"/>
  <c r="D112" i="15"/>
  <c r="D124" i="15" s="1"/>
  <c r="D137" i="15" s="1"/>
  <c r="D13" i="15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13" i="15" s="1"/>
  <c r="Q13" i="15" s="1"/>
  <c r="D113" i="15"/>
  <c r="D125" i="15" s="1"/>
  <c r="D115" i="14"/>
  <c r="D127" i="14" s="1"/>
  <c r="E118" i="14"/>
  <c r="E111" i="14" s="1"/>
  <c r="D120" i="14"/>
  <c r="D121" i="14"/>
  <c r="D134" i="14" s="1"/>
  <c r="D122" i="14"/>
  <c r="K107" i="12"/>
  <c r="D108" i="12"/>
  <c r="D120" i="12" s="1"/>
  <c r="L108" i="12"/>
  <c r="E109" i="12"/>
  <c r="M109" i="12"/>
  <c r="F110" i="12"/>
  <c r="N110" i="12"/>
  <c r="G111" i="12"/>
  <c r="O111" i="12"/>
  <c r="H112" i="12"/>
  <c r="P112" i="12"/>
  <c r="I113" i="12"/>
  <c r="Q113" i="12"/>
  <c r="J114" i="12"/>
  <c r="K115" i="12"/>
  <c r="D107" i="12"/>
  <c r="D119" i="12" s="1"/>
  <c r="L107" i="12"/>
  <c r="E108" i="12"/>
  <c r="M108" i="12"/>
  <c r="F109" i="12"/>
  <c r="N109" i="12"/>
  <c r="G110" i="12"/>
  <c r="O110" i="12"/>
  <c r="H111" i="12"/>
  <c r="P111" i="12"/>
  <c r="I112" i="12"/>
  <c r="Q112" i="12"/>
  <c r="J113" i="12"/>
  <c r="K114" i="12"/>
  <c r="D115" i="12"/>
  <c r="D127" i="12" s="1"/>
  <c r="L115" i="12"/>
  <c r="E107" i="12"/>
  <c r="M107" i="12"/>
  <c r="F108" i="12"/>
  <c r="N108" i="12"/>
  <c r="G109" i="12"/>
  <c r="O109" i="12"/>
  <c r="H110" i="12"/>
  <c r="P110" i="12"/>
  <c r="I111" i="12"/>
  <c r="Q111" i="12"/>
  <c r="J112" i="12"/>
  <c r="K113" i="12"/>
  <c r="D114" i="12"/>
  <c r="D126" i="12" s="1"/>
  <c r="L114" i="12"/>
  <c r="E115" i="12"/>
  <c r="M115" i="12"/>
  <c r="F107" i="12"/>
  <c r="N107" i="12"/>
  <c r="G108" i="12"/>
  <c r="O108" i="12"/>
  <c r="H109" i="12"/>
  <c r="P109" i="12"/>
  <c r="I110" i="12"/>
  <c r="Q110" i="12"/>
  <c r="J111" i="12"/>
  <c r="K112" i="12"/>
  <c r="D113" i="12"/>
  <c r="D125" i="12" s="1"/>
  <c r="L113" i="12"/>
  <c r="E114" i="12"/>
  <c r="M114" i="12"/>
  <c r="F115" i="12"/>
  <c r="N115" i="12"/>
  <c r="G107" i="12"/>
  <c r="O107" i="12"/>
  <c r="H108" i="12"/>
  <c r="P108" i="12"/>
  <c r="I109" i="12"/>
  <c r="Q109" i="12"/>
  <c r="J110" i="12"/>
  <c r="K111" i="12"/>
  <c r="D112" i="12"/>
  <c r="D124" i="12" s="1"/>
  <c r="L112" i="12"/>
  <c r="E113" i="12"/>
  <c r="M113" i="12"/>
  <c r="F114" i="12"/>
  <c r="N114" i="12"/>
  <c r="G115" i="12"/>
  <c r="O115" i="12"/>
  <c r="H107" i="12"/>
  <c r="P107" i="12"/>
  <c r="I108" i="12"/>
  <c r="Q108" i="12"/>
  <c r="J109" i="12"/>
  <c r="K110" i="12"/>
  <c r="D111" i="12"/>
  <c r="D123" i="12" s="1"/>
  <c r="L111" i="12"/>
  <c r="E112" i="12"/>
  <c r="M112" i="12"/>
  <c r="F113" i="12"/>
  <c r="N113" i="12"/>
  <c r="G114" i="12"/>
  <c r="O114" i="12"/>
  <c r="H115" i="12"/>
  <c r="P115" i="12"/>
  <c r="K109" i="12"/>
  <c r="D110" i="12"/>
  <c r="D122" i="12" s="1"/>
  <c r="L110" i="12"/>
  <c r="E111" i="12"/>
  <c r="M111" i="12"/>
  <c r="F112" i="12"/>
  <c r="N112" i="12"/>
  <c r="G113" i="12"/>
  <c r="O113" i="12"/>
  <c r="H114" i="12"/>
  <c r="P114" i="12"/>
  <c r="I115" i="12"/>
  <c r="Q115" i="12"/>
  <c r="J107" i="12"/>
  <c r="K108" i="12"/>
  <c r="D109" i="12"/>
  <c r="D121" i="12" s="1"/>
  <c r="E121" i="12" s="1"/>
  <c r="L109" i="12"/>
  <c r="E110" i="12"/>
  <c r="M110" i="12"/>
  <c r="F111" i="12"/>
  <c r="N111" i="12"/>
  <c r="G112" i="12"/>
  <c r="O112" i="12"/>
  <c r="H113" i="12"/>
  <c r="P113" i="12"/>
  <c r="I114" i="12"/>
  <c r="J115" i="12"/>
  <c r="D120" i="16"/>
  <c r="D133" i="16" s="1"/>
  <c r="C7" i="17"/>
  <c r="G7" i="17"/>
  <c r="D111" i="16"/>
  <c r="D123" i="16" s="1"/>
  <c r="D136" i="16" s="1"/>
  <c r="C26" i="16"/>
  <c r="E7" i="17"/>
  <c r="F7" i="17" s="1"/>
  <c r="I7" i="17"/>
  <c r="J7" i="17" s="1"/>
  <c r="C132" i="16"/>
  <c r="D115" i="16"/>
  <c r="D127" i="16" s="1"/>
  <c r="E108" i="16"/>
  <c r="E120" i="16" s="1"/>
  <c r="E133" i="16" s="1"/>
  <c r="D112" i="16"/>
  <c r="D124" i="16" s="1"/>
  <c r="D137" i="16" s="1"/>
  <c r="E115" i="16"/>
  <c r="E2" i="16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D109" i="16"/>
  <c r="D121" i="16" s="1"/>
  <c r="D113" i="16"/>
  <c r="D125" i="16" s="1"/>
  <c r="D138" i="16" s="1"/>
  <c r="D110" i="16"/>
  <c r="D122" i="16" s="1"/>
  <c r="D114" i="16"/>
  <c r="D126" i="16" s="1"/>
  <c r="G83" i="14"/>
  <c r="H83" i="14" s="1"/>
  <c r="I83" i="14" s="1"/>
  <c r="J83" i="14" s="1"/>
  <c r="K83" i="14" s="1"/>
  <c r="L83" i="14" s="1"/>
  <c r="M83" i="14" s="1"/>
  <c r="N83" i="14" s="1"/>
  <c r="O83" i="14" s="1"/>
  <c r="P83" i="14" s="1"/>
  <c r="Q83" i="14" s="1"/>
  <c r="E71" i="16"/>
  <c r="E73" i="16"/>
  <c r="C76" i="16"/>
  <c r="F71" i="16"/>
  <c r="F73" i="16"/>
  <c r="N76" i="16"/>
  <c r="M71" i="16"/>
  <c r="M73" i="16"/>
  <c r="M77" i="16"/>
  <c r="N71" i="16"/>
  <c r="N73" i="16"/>
  <c r="N77" i="16"/>
  <c r="E70" i="16"/>
  <c r="E72" i="16"/>
  <c r="J74" i="16"/>
  <c r="M78" i="16"/>
  <c r="F70" i="16"/>
  <c r="F72" i="16"/>
  <c r="K74" i="16"/>
  <c r="N78" i="16"/>
  <c r="M70" i="16"/>
  <c r="M72" i="16"/>
  <c r="E75" i="16"/>
  <c r="N70" i="16"/>
  <c r="N72" i="16"/>
  <c r="F75" i="16"/>
  <c r="C134" i="16"/>
  <c r="I83" i="16"/>
  <c r="J83" i="16" s="1"/>
  <c r="K83" i="16" s="1"/>
  <c r="L83" i="16" s="1"/>
  <c r="M83" i="16" s="1"/>
  <c r="N83" i="16" s="1"/>
  <c r="O83" i="16" s="1"/>
  <c r="P83" i="16" s="1"/>
  <c r="Q83" i="16" s="1"/>
  <c r="G70" i="16"/>
  <c r="O70" i="16"/>
  <c r="G71" i="16"/>
  <c r="O71" i="16"/>
  <c r="G72" i="16"/>
  <c r="P73" i="16"/>
  <c r="L74" i="16"/>
  <c r="J75" i="16"/>
  <c r="E76" i="16"/>
  <c r="C77" i="16"/>
  <c r="C78" i="16"/>
  <c r="R76" i="16"/>
  <c r="G78" i="16"/>
  <c r="G77" i="16"/>
  <c r="G76" i="16"/>
  <c r="G75" i="16"/>
  <c r="G74" i="16"/>
  <c r="O78" i="16"/>
  <c r="O77" i="16"/>
  <c r="O76" i="16"/>
  <c r="O75" i="16"/>
  <c r="O74" i="16"/>
  <c r="O73" i="16"/>
  <c r="H70" i="16"/>
  <c r="P70" i="16"/>
  <c r="H71" i="16"/>
  <c r="P71" i="16"/>
  <c r="H72" i="16"/>
  <c r="R73" i="16"/>
  <c r="M74" i="16"/>
  <c r="K75" i="16"/>
  <c r="F76" i="16"/>
  <c r="D77" i="16"/>
  <c r="D78" i="16"/>
  <c r="H78" i="16"/>
  <c r="H77" i="16"/>
  <c r="H76" i="16"/>
  <c r="H75" i="16"/>
  <c r="H74" i="16"/>
  <c r="P78" i="16"/>
  <c r="P77" i="16"/>
  <c r="P76" i="16"/>
  <c r="P75" i="16"/>
  <c r="P74" i="16"/>
  <c r="I70" i="16"/>
  <c r="Q70" i="16"/>
  <c r="I71" i="16"/>
  <c r="Q71" i="16"/>
  <c r="I72" i="16"/>
  <c r="C74" i="16"/>
  <c r="N74" i="16"/>
  <c r="L75" i="16"/>
  <c r="J76" i="16"/>
  <c r="E77" i="16"/>
  <c r="E78" i="16"/>
  <c r="D76" i="16"/>
  <c r="I78" i="16"/>
  <c r="I77" i="16"/>
  <c r="I76" i="16"/>
  <c r="I75" i="16"/>
  <c r="I74" i="16"/>
  <c r="Q78" i="16"/>
  <c r="Q77" i="16"/>
  <c r="Q76" i="16"/>
  <c r="Q75" i="16"/>
  <c r="Q74" i="16"/>
  <c r="Q73" i="16"/>
  <c r="J70" i="16"/>
  <c r="R70" i="16"/>
  <c r="J71" i="16"/>
  <c r="R71" i="16"/>
  <c r="J72" i="16"/>
  <c r="R72" i="16"/>
  <c r="D74" i="16"/>
  <c r="R74" i="16"/>
  <c r="M75" i="16"/>
  <c r="K76" i="16"/>
  <c r="F77" i="16"/>
  <c r="F78" i="16"/>
  <c r="E109" i="16"/>
  <c r="E110" i="16"/>
  <c r="E111" i="16"/>
  <c r="E112" i="16"/>
  <c r="E113" i="16"/>
  <c r="J78" i="16"/>
  <c r="J77" i="16"/>
  <c r="C70" i="16"/>
  <c r="K70" i="16"/>
  <c r="C71" i="16"/>
  <c r="K71" i="16"/>
  <c r="C72" i="16"/>
  <c r="K72" i="16"/>
  <c r="C73" i="16"/>
  <c r="K73" i="16"/>
  <c r="L76" i="16"/>
  <c r="K77" i="16"/>
  <c r="F118" i="16"/>
  <c r="C133" i="16"/>
  <c r="C140" i="16"/>
  <c r="R78" i="16"/>
  <c r="R77" i="16"/>
  <c r="D70" i="16"/>
  <c r="L70" i="16"/>
  <c r="D71" i="16"/>
  <c r="L71" i="16"/>
  <c r="D72" i="16"/>
  <c r="L72" i="16"/>
  <c r="D73" i="16"/>
  <c r="L73" i="16"/>
  <c r="R75" i="16"/>
  <c r="L77" i="16"/>
  <c r="D119" i="16"/>
  <c r="E119" i="16" s="1"/>
  <c r="E132" i="16" s="1"/>
  <c r="C139" i="16"/>
  <c r="C138" i="16"/>
  <c r="C137" i="16"/>
  <c r="C136" i="16"/>
  <c r="C135" i="16"/>
  <c r="F74" i="15"/>
  <c r="P70" i="15"/>
  <c r="E71" i="15"/>
  <c r="M72" i="15"/>
  <c r="J72" i="15"/>
  <c r="H71" i="15"/>
  <c r="P72" i="15"/>
  <c r="F75" i="15"/>
  <c r="J71" i="15"/>
  <c r="E73" i="15"/>
  <c r="J75" i="15"/>
  <c r="R76" i="15"/>
  <c r="J74" i="15"/>
  <c r="J78" i="15"/>
  <c r="E70" i="15"/>
  <c r="M71" i="15"/>
  <c r="H73" i="15"/>
  <c r="N75" i="15"/>
  <c r="H70" i="15"/>
  <c r="P71" i="15"/>
  <c r="J73" i="15"/>
  <c r="C76" i="15"/>
  <c r="J70" i="15"/>
  <c r="M73" i="15"/>
  <c r="F76" i="15"/>
  <c r="H72" i="15"/>
  <c r="K76" i="15"/>
  <c r="Q78" i="15"/>
  <c r="Q77" i="15"/>
  <c r="Q76" i="15"/>
  <c r="Q75" i="15"/>
  <c r="Q74" i="15"/>
  <c r="R71" i="15"/>
  <c r="R73" i="15"/>
  <c r="L74" i="15"/>
  <c r="O77" i="15"/>
  <c r="U3" i="15"/>
  <c r="C70" i="15"/>
  <c r="K70" i="15"/>
  <c r="C71" i="15"/>
  <c r="K71" i="15"/>
  <c r="C72" i="15"/>
  <c r="K72" i="15"/>
  <c r="C73" i="15"/>
  <c r="K73" i="15"/>
  <c r="C74" i="15"/>
  <c r="N74" i="15"/>
  <c r="K75" i="15"/>
  <c r="G76" i="15"/>
  <c r="D77" i="15"/>
  <c r="R77" i="15"/>
  <c r="N78" i="15"/>
  <c r="C134" i="15"/>
  <c r="I78" i="15"/>
  <c r="I77" i="15"/>
  <c r="I76" i="15"/>
  <c r="I75" i="15"/>
  <c r="I74" i="15"/>
  <c r="R70" i="15"/>
  <c r="R72" i="15"/>
  <c r="L78" i="15"/>
  <c r="D70" i="15"/>
  <c r="L70" i="15"/>
  <c r="D71" i="15"/>
  <c r="L71" i="15"/>
  <c r="D72" i="15"/>
  <c r="L72" i="15"/>
  <c r="D73" i="15"/>
  <c r="L73" i="15"/>
  <c r="D74" i="15"/>
  <c r="O74" i="15"/>
  <c r="L75" i="15"/>
  <c r="J76" i="15"/>
  <c r="F77" i="15"/>
  <c r="C78" i="15"/>
  <c r="O78" i="15"/>
  <c r="C140" i="15"/>
  <c r="R74" i="15"/>
  <c r="G77" i="15"/>
  <c r="D78" i="15"/>
  <c r="R78" i="15"/>
  <c r="E78" i="15"/>
  <c r="E77" i="15"/>
  <c r="E76" i="15"/>
  <c r="E75" i="15"/>
  <c r="E74" i="15"/>
  <c r="M78" i="15"/>
  <c r="M77" i="15"/>
  <c r="M76" i="15"/>
  <c r="M75" i="15"/>
  <c r="M74" i="15"/>
  <c r="F70" i="15"/>
  <c r="N70" i="15"/>
  <c r="F71" i="15"/>
  <c r="N71" i="15"/>
  <c r="F72" i="15"/>
  <c r="N72" i="15"/>
  <c r="F73" i="15"/>
  <c r="N73" i="15"/>
  <c r="G74" i="15"/>
  <c r="C75" i="15"/>
  <c r="O75" i="15"/>
  <c r="L76" i="15"/>
  <c r="G70" i="15"/>
  <c r="O70" i="15"/>
  <c r="G71" i="15"/>
  <c r="O71" i="15"/>
  <c r="G72" i="15"/>
  <c r="O72" i="15"/>
  <c r="G73" i="15"/>
  <c r="O73" i="15"/>
  <c r="D75" i="15"/>
  <c r="R75" i="15"/>
  <c r="N76" i="15"/>
  <c r="K77" i="15"/>
  <c r="G78" i="15"/>
  <c r="E109" i="15"/>
  <c r="E110" i="15"/>
  <c r="E111" i="15"/>
  <c r="E112" i="15"/>
  <c r="E113" i="15"/>
  <c r="E114" i="15"/>
  <c r="E115" i="15"/>
  <c r="E107" i="15"/>
  <c r="F118" i="15"/>
  <c r="H78" i="15"/>
  <c r="H77" i="15"/>
  <c r="H76" i="15"/>
  <c r="H75" i="15"/>
  <c r="P78" i="15"/>
  <c r="P77" i="15"/>
  <c r="P76" i="15"/>
  <c r="P75" i="15"/>
  <c r="P74" i="15"/>
  <c r="I70" i="15"/>
  <c r="Q70" i="15"/>
  <c r="I71" i="15"/>
  <c r="Q71" i="15"/>
  <c r="I72" i="15"/>
  <c r="Q72" i="15"/>
  <c r="I73" i="15"/>
  <c r="Q73" i="15"/>
  <c r="K74" i="15"/>
  <c r="D114" i="15"/>
  <c r="D126" i="15" s="1"/>
  <c r="C133" i="15"/>
  <c r="C132" i="15"/>
  <c r="C139" i="15"/>
  <c r="D111" i="15"/>
  <c r="D123" i="15" s="1"/>
  <c r="C138" i="15"/>
  <c r="D110" i="15"/>
  <c r="D122" i="15" s="1"/>
  <c r="C137" i="15"/>
  <c r="C136" i="15"/>
  <c r="C135" i="15"/>
  <c r="N74" i="14"/>
  <c r="H78" i="14"/>
  <c r="F70" i="14"/>
  <c r="G71" i="14"/>
  <c r="J72" i="14"/>
  <c r="M73" i="14"/>
  <c r="G70" i="14"/>
  <c r="J71" i="14"/>
  <c r="M72" i="14"/>
  <c r="N73" i="14"/>
  <c r="P74" i="14"/>
  <c r="P78" i="14"/>
  <c r="R76" i="14"/>
  <c r="J70" i="14"/>
  <c r="M71" i="14"/>
  <c r="N72" i="14"/>
  <c r="O73" i="14"/>
  <c r="H75" i="14"/>
  <c r="M70" i="14"/>
  <c r="N71" i="14"/>
  <c r="O72" i="14"/>
  <c r="E74" i="14"/>
  <c r="J75" i="14"/>
  <c r="O71" i="14"/>
  <c r="E73" i="14"/>
  <c r="F74" i="14"/>
  <c r="E76" i="14"/>
  <c r="E72" i="14"/>
  <c r="F73" i="14"/>
  <c r="G74" i="14"/>
  <c r="H76" i="14"/>
  <c r="E71" i="14"/>
  <c r="F72" i="14"/>
  <c r="G73" i="14"/>
  <c r="J74" i="14"/>
  <c r="J76" i="14"/>
  <c r="E70" i="14"/>
  <c r="J73" i="14"/>
  <c r="M74" i="14"/>
  <c r="P77" i="14"/>
  <c r="C77" i="14"/>
  <c r="D77" i="14"/>
  <c r="F78" i="14"/>
  <c r="F77" i="14"/>
  <c r="F76" i="14"/>
  <c r="F75" i="14"/>
  <c r="G78" i="14"/>
  <c r="G77" i="14"/>
  <c r="G76" i="14"/>
  <c r="G75" i="14"/>
  <c r="H70" i="14"/>
  <c r="P70" i="14"/>
  <c r="H71" i="14"/>
  <c r="P71" i="14"/>
  <c r="H72" i="14"/>
  <c r="P72" i="14"/>
  <c r="H73" i="14"/>
  <c r="P73" i="14"/>
  <c r="H74" i="14"/>
  <c r="R74" i="14"/>
  <c r="M75" i="14"/>
  <c r="K76" i="14"/>
  <c r="D78" i="14"/>
  <c r="R78" i="14"/>
  <c r="L78" i="14"/>
  <c r="K75" i="14"/>
  <c r="M78" i="14"/>
  <c r="L75" i="14"/>
  <c r="E77" i="14"/>
  <c r="C78" i="14"/>
  <c r="O78" i="14"/>
  <c r="O77" i="14"/>
  <c r="O76" i="14"/>
  <c r="O75" i="14"/>
  <c r="O74" i="14"/>
  <c r="I70" i="14"/>
  <c r="Q70" i="14"/>
  <c r="I71" i="14"/>
  <c r="Q71" i="14"/>
  <c r="I72" i="14"/>
  <c r="Q72" i="14"/>
  <c r="I73" i="14"/>
  <c r="C75" i="14"/>
  <c r="P75" i="14"/>
  <c r="L76" i="14"/>
  <c r="J77" i="14"/>
  <c r="E78" i="14"/>
  <c r="N78" i="14"/>
  <c r="N77" i="14"/>
  <c r="N76" i="14"/>
  <c r="N75" i="14"/>
  <c r="Q78" i="14"/>
  <c r="Q77" i="14"/>
  <c r="Q76" i="14"/>
  <c r="Q75" i="14"/>
  <c r="Q74" i="14"/>
  <c r="R70" i="14"/>
  <c r="R71" i="14"/>
  <c r="R72" i="14"/>
  <c r="R73" i="14"/>
  <c r="D75" i="14"/>
  <c r="R75" i="14"/>
  <c r="M76" i="14"/>
  <c r="K77" i="14"/>
  <c r="R77" i="14"/>
  <c r="I78" i="14"/>
  <c r="I77" i="14"/>
  <c r="I76" i="14"/>
  <c r="I75" i="14"/>
  <c r="C70" i="14"/>
  <c r="K70" i="14"/>
  <c r="C71" i="14"/>
  <c r="K71" i="14"/>
  <c r="C72" i="14"/>
  <c r="K72" i="14"/>
  <c r="C73" i="14"/>
  <c r="K73" i="14"/>
  <c r="C74" i="14"/>
  <c r="K74" i="14"/>
  <c r="C76" i="14"/>
  <c r="L77" i="14"/>
  <c r="D70" i="14"/>
  <c r="L70" i="14"/>
  <c r="D71" i="14"/>
  <c r="L71" i="14"/>
  <c r="D72" i="14"/>
  <c r="L72" i="14"/>
  <c r="D73" i="14"/>
  <c r="L73" i="14"/>
  <c r="D74" i="14"/>
  <c r="D113" i="14"/>
  <c r="C132" i="14"/>
  <c r="D133" i="14"/>
  <c r="C140" i="14"/>
  <c r="D112" i="14"/>
  <c r="D132" i="14"/>
  <c r="C139" i="14"/>
  <c r="D111" i="14"/>
  <c r="D123" i="14" s="1"/>
  <c r="E112" i="14"/>
  <c r="C138" i="14"/>
  <c r="C137" i="14"/>
  <c r="C133" i="12"/>
  <c r="C139" i="12"/>
  <c r="C132" i="12"/>
  <c r="C140" i="12"/>
  <c r="C138" i="12"/>
  <c r="C136" i="12"/>
  <c r="C135" i="12"/>
  <c r="C137" i="12"/>
  <c r="C134" i="12"/>
  <c r="F5" i="17" l="1"/>
  <c r="H7" i="17"/>
  <c r="D7" i="17"/>
  <c r="F6" i="17"/>
  <c r="D6" i="17"/>
  <c r="D5" i="17"/>
  <c r="H6" i="17"/>
  <c r="F118" i="14"/>
  <c r="E113" i="14"/>
  <c r="E123" i="14"/>
  <c r="E114" i="14"/>
  <c r="E126" i="14" s="1"/>
  <c r="E139" i="14" s="1"/>
  <c r="E121" i="15"/>
  <c r="E134" i="15" s="1"/>
  <c r="F121" i="12"/>
  <c r="G121" i="12" s="1"/>
  <c r="H121" i="12" s="1"/>
  <c r="I121" i="12" s="1"/>
  <c r="J121" i="12" s="1"/>
  <c r="K121" i="12" s="1"/>
  <c r="L121" i="12" s="1"/>
  <c r="M121" i="12" s="1"/>
  <c r="N121" i="12" s="1"/>
  <c r="O121" i="12" s="1"/>
  <c r="P121" i="12" s="1"/>
  <c r="Q121" i="12" s="1"/>
  <c r="E134" i="12"/>
  <c r="E124" i="12"/>
  <c r="E137" i="12" s="1"/>
  <c r="J6" i="17"/>
  <c r="D133" i="15"/>
  <c r="E120" i="15"/>
  <c r="E133" i="15" s="1"/>
  <c r="E119" i="15"/>
  <c r="E132" i="15" s="1"/>
  <c r="D138" i="15"/>
  <c r="E125" i="15"/>
  <c r="E138" i="15" s="1"/>
  <c r="E124" i="15"/>
  <c r="D140" i="14"/>
  <c r="U3" i="14"/>
  <c r="D136" i="14"/>
  <c r="D125" i="14"/>
  <c r="E110" i="14"/>
  <c r="E122" i="14" s="1"/>
  <c r="E108" i="14"/>
  <c r="E120" i="14" s="1"/>
  <c r="E107" i="14"/>
  <c r="E119" i="14" s="1"/>
  <c r="E115" i="14"/>
  <c r="E127" i="14" s="1"/>
  <c r="E109" i="14"/>
  <c r="E121" i="14" s="1"/>
  <c r="D124" i="14"/>
  <c r="E124" i="14" s="1"/>
  <c r="E136" i="14"/>
  <c r="C141" i="14"/>
  <c r="D135" i="14"/>
  <c r="E127" i="12"/>
  <c r="D140" i="12"/>
  <c r="E126" i="12"/>
  <c r="D139" i="12"/>
  <c r="E122" i="12"/>
  <c r="D135" i="12"/>
  <c r="E125" i="12"/>
  <c r="D138" i="12"/>
  <c r="E120" i="12"/>
  <c r="D133" i="12"/>
  <c r="E119" i="12"/>
  <c r="D132" i="12"/>
  <c r="E123" i="12"/>
  <c r="D136" i="12"/>
  <c r="D137" i="12"/>
  <c r="D134" i="12"/>
  <c r="E123" i="16"/>
  <c r="E136" i="16" s="1"/>
  <c r="E127" i="16"/>
  <c r="E140" i="16" s="1"/>
  <c r="D134" i="16"/>
  <c r="E121" i="16"/>
  <c r="E134" i="16" s="1"/>
  <c r="E126" i="16"/>
  <c r="E139" i="16" s="1"/>
  <c r="D139" i="16"/>
  <c r="D135" i="16"/>
  <c r="E122" i="16"/>
  <c r="E135" i="16" s="1"/>
  <c r="E124" i="16"/>
  <c r="E137" i="16" s="1"/>
  <c r="D13" i="16"/>
  <c r="E13" i="16" s="1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Q13" i="16" s="1"/>
  <c r="C141" i="16"/>
  <c r="E125" i="16"/>
  <c r="E138" i="16" s="1"/>
  <c r="D140" i="16"/>
  <c r="D132" i="16"/>
  <c r="V3" i="16"/>
  <c r="F110" i="16"/>
  <c r="F111" i="16"/>
  <c r="F123" i="16" s="1"/>
  <c r="F112" i="16"/>
  <c r="F124" i="16" s="1"/>
  <c r="F113" i="16"/>
  <c r="F125" i="16" s="1"/>
  <c r="F114" i="16"/>
  <c r="F126" i="16" s="1"/>
  <c r="G118" i="16"/>
  <c r="F109" i="16"/>
  <c r="F107" i="16"/>
  <c r="F119" i="16" s="1"/>
  <c r="F115" i="16"/>
  <c r="F127" i="16" s="1"/>
  <c r="F108" i="16"/>
  <c r="F120" i="16" s="1"/>
  <c r="E123" i="15"/>
  <c r="D136" i="15"/>
  <c r="E122" i="15"/>
  <c r="D135" i="15"/>
  <c r="E126" i="15"/>
  <c r="D139" i="15"/>
  <c r="E127" i="15"/>
  <c r="C141" i="15"/>
  <c r="F110" i="15"/>
  <c r="F111" i="15"/>
  <c r="F112" i="15"/>
  <c r="F113" i="15"/>
  <c r="F125" i="15" s="1"/>
  <c r="F114" i="15"/>
  <c r="F115" i="15"/>
  <c r="G118" i="15"/>
  <c r="F108" i="15"/>
  <c r="F120" i="15" s="1"/>
  <c r="F109" i="15"/>
  <c r="F121" i="15" s="1"/>
  <c r="F107" i="15"/>
  <c r="F119" i="15" s="1"/>
  <c r="F111" i="14"/>
  <c r="F112" i="14"/>
  <c r="F113" i="14"/>
  <c r="F114" i="14"/>
  <c r="F115" i="14"/>
  <c r="F107" i="14"/>
  <c r="G118" i="14"/>
  <c r="F108" i="14"/>
  <c r="F110" i="14"/>
  <c r="F109" i="14"/>
  <c r="C141" i="12"/>
  <c r="F121" i="16" l="1"/>
  <c r="H134" i="12"/>
  <c r="F124" i="12"/>
  <c r="E125" i="14"/>
  <c r="F125" i="14" s="1"/>
  <c r="D141" i="12"/>
  <c r="F134" i="12"/>
  <c r="G134" i="12"/>
  <c r="D137" i="14"/>
  <c r="F124" i="15"/>
  <c r="E137" i="15"/>
  <c r="D141" i="15"/>
  <c r="F120" i="14"/>
  <c r="F133" i="14" s="1"/>
  <c r="E133" i="14"/>
  <c r="F122" i="14"/>
  <c r="F135" i="14" s="1"/>
  <c r="E135" i="14"/>
  <c r="F121" i="14"/>
  <c r="E134" i="14"/>
  <c r="F127" i="14"/>
  <c r="E140" i="14"/>
  <c r="D138" i="14"/>
  <c r="F124" i="14"/>
  <c r="F119" i="14"/>
  <c r="E132" i="14"/>
  <c r="F126" i="14"/>
  <c r="E137" i="14"/>
  <c r="F123" i="14"/>
  <c r="F136" i="14" s="1"/>
  <c r="G124" i="12"/>
  <c r="F137" i="12"/>
  <c r="F125" i="12"/>
  <c r="E138" i="12"/>
  <c r="F123" i="12"/>
  <c r="E136" i="12"/>
  <c r="F122" i="12"/>
  <c r="E135" i="12"/>
  <c r="F126" i="12"/>
  <c r="E139" i="12"/>
  <c r="F119" i="12"/>
  <c r="E132" i="12"/>
  <c r="F120" i="12"/>
  <c r="E133" i="12"/>
  <c r="F127" i="12"/>
  <c r="E140" i="12"/>
  <c r="F122" i="16"/>
  <c r="D141" i="16"/>
  <c r="E141" i="16"/>
  <c r="F132" i="16"/>
  <c r="F134" i="16"/>
  <c r="F138" i="16"/>
  <c r="F137" i="16"/>
  <c r="F136" i="16"/>
  <c r="F140" i="16"/>
  <c r="F135" i="16"/>
  <c r="G111" i="16"/>
  <c r="G123" i="16" s="1"/>
  <c r="G112" i="16"/>
  <c r="G124" i="16" s="1"/>
  <c r="G113" i="16"/>
  <c r="G125" i="16" s="1"/>
  <c r="G114" i="16"/>
  <c r="G126" i="16" s="1"/>
  <c r="G115" i="16"/>
  <c r="G127" i="16" s="1"/>
  <c r="G107" i="16"/>
  <c r="G119" i="16" s="1"/>
  <c r="G110" i="16"/>
  <c r="G122" i="16" s="1"/>
  <c r="G108" i="16"/>
  <c r="G120" i="16" s="1"/>
  <c r="G109" i="16"/>
  <c r="G121" i="16" s="1"/>
  <c r="H118" i="16"/>
  <c r="F133" i="16"/>
  <c r="F139" i="16"/>
  <c r="F134" i="15"/>
  <c r="F133" i="15"/>
  <c r="F138" i="15"/>
  <c r="G111" i="15"/>
  <c r="G112" i="15"/>
  <c r="G124" i="15" s="1"/>
  <c r="G113" i="15"/>
  <c r="G125" i="15" s="1"/>
  <c r="G114" i="15"/>
  <c r="G115" i="15"/>
  <c r="H118" i="15"/>
  <c r="G109" i="15"/>
  <c r="G121" i="15" s="1"/>
  <c r="G108" i="15"/>
  <c r="G120" i="15" s="1"/>
  <c r="G107" i="15"/>
  <c r="G119" i="15" s="1"/>
  <c r="G110" i="15"/>
  <c r="F126" i="15"/>
  <c r="E139" i="15"/>
  <c r="F127" i="15"/>
  <c r="E140" i="15"/>
  <c r="F137" i="15"/>
  <c r="F122" i="15"/>
  <c r="E135" i="15"/>
  <c r="F132" i="15"/>
  <c r="F123" i="15"/>
  <c r="E136" i="15"/>
  <c r="G112" i="14"/>
  <c r="G113" i="14"/>
  <c r="G114" i="14"/>
  <c r="G115" i="14"/>
  <c r="G107" i="14"/>
  <c r="H118" i="14"/>
  <c r="G108" i="14"/>
  <c r="G111" i="14"/>
  <c r="G109" i="14"/>
  <c r="G110" i="14"/>
  <c r="I134" i="12"/>
  <c r="D13" i="12"/>
  <c r="E13" i="12" s="1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Q13" i="12" s="1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D82" i="12"/>
  <c r="E82" i="12" s="1"/>
  <c r="F82" i="12" s="1"/>
  <c r="G82" i="12" s="1"/>
  <c r="H82" i="12" s="1"/>
  <c r="I82" i="12" s="1"/>
  <c r="J82" i="12" s="1"/>
  <c r="K82" i="12" s="1"/>
  <c r="L82" i="12" s="1"/>
  <c r="M82" i="12" s="1"/>
  <c r="N82" i="12" s="1"/>
  <c r="O82" i="12" s="1"/>
  <c r="P82" i="12" s="1"/>
  <c r="Q82" i="12" s="1"/>
  <c r="D2" i="12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3" i="3"/>
  <c r="E138" i="14" l="1"/>
  <c r="D141" i="14"/>
  <c r="E141" i="15"/>
  <c r="G125" i="14"/>
  <c r="G127" i="14"/>
  <c r="G140" i="14" s="1"/>
  <c r="G126" i="14"/>
  <c r="G139" i="14" s="1"/>
  <c r="G124" i="14"/>
  <c r="G137" i="14" s="1"/>
  <c r="E141" i="14"/>
  <c r="F139" i="14"/>
  <c r="G121" i="14"/>
  <c r="G138" i="14"/>
  <c r="G119" i="14"/>
  <c r="F132" i="14"/>
  <c r="G122" i="14"/>
  <c r="G123" i="14"/>
  <c r="F137" i="14"/>
  <c r="F140" i="14"/>
  <c r="F138" i="14"/>
  <c r="F134" i="14"/>
  <c r="G120" i="14"/>
  <c r="G133" i="14" s="1"/>
  <c r="G127" i="12"/>
  <c r="F140" i="12"/>
  <c r="G122" i="12"/>
  <c r="F135" i="12"/>
  <c r="G120" i="12"/>
  <c r="F133" i="12"/>
  <c r="G123" i="12"/>
  <c r="F136" i="12"/>
  <c r="G119" i="12"/>
  <c r="F132" i="12"/>
  <c r="G125" i="12"/>
  <c r="F138" i="12"/>
  <c r="E141" i="12"/>
  <c r="G126" i="12"/>
  <c r="F139" i="12"/>
  <c r="H124" i="12"/>
  <c r="G137" i="12"/>
  <c r="G135" i="16"/>
  <c r="G134" i="16"/>
  <c r="G139" i="16"/>
  <c r="G138" i="16"/>
  <c r="G136" i="16"/>
  <c r="G140" i="16"/>
  <c r="G137" i="16"/>
  <c r="H112" i="16"/>
  <c r="H124" i="16" s="1"/>
  <c r="H113" i="16"/>
  <c r="H125" i="16" s="1"/>
  <c r="H114" i="16"/>
  <c r="H126" i="16" s="1"/>
  <c r="H115" i="16"/>
  <c r="H127" i="16" s="1"/>
  <c r="H107" i="16"/>
  <c r="H119" i="16" s="1"/>
  <c r="I118" i="16"/>
  <c r="H108" i="16"/>
  <c r="H120" i="16" s="1"/>
  <c r="H111" i="16"/>
  <c r="H123" i="16" s="1"/>
  <c r="H109" i="16"/>
  <c r="H121" i="16" s="1"/>
  <c r="H110" i="16"/>
  <c r="H122" i="16" s="1"/>
  <c r="G133" i="16"/>
  <c r="F141" i="16"/>
  <c r="G132" i="16"/>
  <c r="G138" i="15"/>
  <c r="G137" i="15"/>
  <c r="G127" i="15"/>
  <c r="F140" i="15"/>
  <c r="G122" i="15"/>
  <c r="F135" i="15"/>
  <c r="G123" i="15"/>
  <c r="F136" i="15"/>
  <c r="H112" i="15"/>
  <c r="H124" i="15" s="1"/>
  <c r="H113" i="15"/>
  <c r="H125" i="15" s="1"/>
  <c r="H114" i="15"/>
  <c r="H115" i="15"/>
  <c r="H107" i="15"/>
  <c r="H119" i="15" s="1"/>
  <c r="I118" i="15"/>
  <c r="H110" i="15"/>
  <c r="H111" i="15"/>
  <c r="H109" i="15"/>
  <c r="H121" i="15" s="1"/>
  <c r="H108" i="15"/>
  <c r="H120" i="15" s="1"/>
  <c r="G133" i="15"/>
  <c r="G132" i="15"/>
  <c r="F139" i="15"/>
  <c r="G126" i="15"/>
  <c r="G134" i="15"/>
  <c r="H113" i="14"/>
  <c r="H114" i="14"/>
  <c r="H115" i="14"/>
  <c r="H107" i="14"/>
  <c r="I118" i="14"/>
  <c r="H108" i="14"/>
  <c r="H109" i="14"/>
  <c r="H112" i="14"/>
  <c r="H110" i="14"/>
  <c r="H111" i="14"/>
  <c r="R78" i="12"/>
  <c r="R70" i="12"/>
  <c r="R76" i="12"/>
  <c r="R75" i="12"/>
  <c r="R74" i="12"/>
  <c r="R77" i="12"/>
  <c r="R73" i="12"/>
  <c r="R72" i="12"/>
  <c r="R71" i="12"/>
  <c r="I77" i="12"/>
  <c r="I78" i="12"/>
  <c r="I70" i="12"/>
  <c r="I71" i="12"/>
  <c r="I72" i="12"/>
  <c r="I73" i="12"/>
  <c r="I74" i="12"/>
  <c r="I76" i="12"/>
  <c r="I75" i="12"/>
  <c r="Q77" i="12"/>
  <c r="Q78" i="12"/>
  <c r="Q70" i="12"/>
  <c r="Q71" i="12"/>
  <c r="Q72" i="12"/>
  <c r="Q73" i="12"/>
  <c r="Q74" i="12"/>
  <c r="Q75" i="12"/>
  <c r="Q76" i="12"/>
  <c r="J78" i="12"/>
  <c r="J70" i="12"/>
  <c r="J71" i="12"/>
  <c r="J72" i="12"/>
  <c r="J73" i="12"/>
  <c r="J74" i="12"/>
  <c r="J75" i="12"/>
  <c r="J77" i="12"/>
  <c r="J76" i="12"/>
  <c r="C71" i="12"/>
  <c r="C72" i="12"/>
  <c r="C73" i="12"/>
  <c r="C74" i="12"/>
  <c r="C75" i="12"/>
  <c r="C76" i="12"/>
  <c r="C78" i="12"/>
  <c r="C77" i="12"/>
  <c r="C70" i="12"/>
  <c r="D72" i="12"/>
  <c r="D73" i="12"/>
  <c r="D74" i="12"/>
  <c r="D75" i="12"/>
  <c r="D76" i="12"/>
  <c r="D77" i="12"/>
  <c r="D78" i="12"/>
  <c r="D70" i="12"/>
  <c r="D71" i="12"/>
  <c r="L72" i="12"/>
  <c r="L73" i="12"/>
  <c r="L74" i="12"/>
  <c r="L75" i="12"/>
  <c r="L76" i="12"/>
  <c r="L77" i="12"/>
  <c r="L71" i="12"/>
  <c r="L78" i="12"/>
  <c r="L70" i="12"/>
  <c r="E73" i="12"/>
  <c r="E74" i="12"/>
  <c r="E75" i="12"/>
  <c r="E76" i="12"/>
  <c r="E77" i="12"/>
  <c r="E78" i="12"/>
  <c r="E70" i="12"/>
  <c r="E71" i="12"/>
  <c r="E72" i="12"/>
  <c r="M73" i="12"/>
  <c r="M74" i="12"/>
  <c r="M75" i="12"/>
  <c r="M76" i="12"/>
  <c r="M77" i="12"/>
  <c r="M78" i="12"/>
  <c r="M70" i="12"/>
  <c r="M72" i="12"/>
  <c r="M71" i="12"/>
  <c r="K71" i="12"/>
  <c r="K72" i="12"/>
  <c r="K73" i="12"/>
  <c r="K74" i="12"/>
  <c r="K75" i="12"/>
  <c r="K76" i="12"/>
  <c r="K78" i="12"/>
  <c r="K70" i="12"/>
  <c r="K77" i="12"/>
  <c r="F74" i="12"/>
  <c r="F75" i="12"/>
  <c r="F76" i="12"/>
  <c r="F70" i="12"/>
  <c r="F77" i="12"/>
  <c r="F78" i="12"/>
  <c r="F71" i="12"/>
  <c r="F72" i="12"/>
  <c r="F73" i="12"/>
  <c r="N74" i="12"/>
  <c r="N75" i="12"/>
  <c r="N73" i="12"/>
  <c r="N76" i="12"/>
  <c r="N77" i="12"/>
  <c r="N70" i="12"/>
  <c r="N78" i="12"/>
  <c r="N71" i="12"/>
  <c r="N72" i="12"/>
  <c r="G75" i="12"/>
  <c r="G76" i="12"/>
  <c r="G77" i="12"/>
  <c r="G78" i="12"/>
  <c r="G70" i="12"/>
  <c r="G74" i="12"/>
  <c r="G71" i="12"/>
  <c r="G72" i="12"/>
  <c r="G73" i="12"/>
  <c r="O75" i="12"/>
  <c r="O76" i="12"/>
  <c r="O77" i="12"/>
  <c r="O78" i="12"/>
  <c r="O70" i="12"/>
  <c r="O71" i="12"/>
  <c r="O72" i="12"/>
  <c r="O74" i="12"/>
  <c r="O73" i="12"/>
  <c r="H76" i="12"/>
  <c r="H75" i="12"/>
  <c r="H77" i="12"/>
  <c r="H78" i="12"/>
  <c r="H70" i="12"/>
  <c r="H71" i="12"/>
  <c r="H72" i="12"/>
  <c r="H73" i="12"/>
  <c r="H74" i="12"/>
  <c r="P76" i="12"/>
  <c r="P77" i="12"/>
  <c r="P78" i="12"/>
  <c r="P70" i="12"/>
  <c r="P75" i="12"/>
  <c r="P71" i="12"/>
  <c r="P72" i="12"/>
  <c r="P73" i="12"/>
  <c r="P74" i="12"/>
  <c r="J134" i="12"/>
  <c r="N5" i="4"/>
  <c r="K4" i="4"/>
  <c r="L7" i="4"/>
  <c r="L4" i="4"/>
  <c r="L10" i="4"/>
  <c r="N8" i="4"/>
  <c r="M4" i="4"/>
  <c r="M6" i="4"/>
  <c r="K9" i="4"/>
  <c r="N6" i="4"/>
  <c r="M10" i="4"/>
  <c r="N10" i="4"/>
  <c r="N4" i="4"/>
  <c r="K10" i="4"/>
  <c r="H122" i="14" l="1"/>
  <c r="H119" i="14"/>
  <c r="F141" i="15"/>
  <c r="H140" i="14"/>
  <c r="H135" i="14"/>
  <c r="H126" i="14"/>
  <c r="H139" i="14" s="1"/>
  <c r="H123" i="14"/>
  <c r="H136" i="14" s="1"/>
  <c r="G135" i="14"/>
  <c r="H127" i="14"/>
  <c r="G136" i="14"/>
  <c r="H121" i="14"/>
  <c r="H125" i="14"/>
  <c r="H138" i="14" s="1"/>
  <c r="F141" i="14"/>
  <c r="H124" i="14"/>
  <c r="H137" i="14" s="1"/>
  <c r="H132" i="14"/>
  <c r="H120" i="14"/>
  <c r="H133" i="14" s="1"/>
  <c r="G134" i="14"/>
  <c r="G132" i="14"/>
  <c r="H123" i="12"/>
  <c r="G136" i="12"/>
  <c r="H120" i="12"/>
  <c r="G133" i="12"/>
  <c r="I124" i="12"/>
  <c r="H137" i="12"/>
  <c r="H126" i="12"/>
  <c r="G139" i="12"/>
  <c r="H122" i="12"/>
  <c r="G135" i="12"/>
  <c r="F141" i="12"/>
  <c r="H125" i="12"/>
  <c r="G138" i="12"/>
  <c r="H119" i="12"/>
  <c r="G132" i="12"/>
  <c r="H127" i="12"/>
  <c r="G140" i="12"/>
  <c r="H132" i="16"/>
  <c r="H140" i="16"/>
  <c r="H139" i="16"/>
  <c r="H135" i="16"/>
  <c r="H138" i="16"/>
  <c r="H134" i="16"/>
  <c r="H137" i="16"/>
  <c r="H133" i="16"/>
  <c r="I113" i="16"/>
  <c r="I125" i="16" s="1"/>
  <c r="I114" i="16"/>
  <c r="I126" i="16" s="1"/>
  <c r="I115" i="16"/>
  <c r="I127" i="16" s="1"/>
  <c r="I107" i="16"/>
  <c r="I119" i="16" s="1"/>
  <c r="J118" i="16"/>
  <c r="I108" i="16"/>
  <c r="I120" i="16" s="1"/>
  <c r="I109" i="16"/>
  <c r="I121" i="16" s="1"/>
  <c r="I112" i="16"/>
  <c r="I124" i="16" s="1"/>
  <c r="I110" i="16"/>
  <c r="I122" i="16" s="1"/>
  <c r="I111" i="16"/>
  <c r="I123" i="16" s="1"/>
  <c r="G141" i="16"/>
  <c r="H136" i="16"/>
  <c r="H137" i="15"/>
  <c r="H132" i="15"/>
  <c r="H134" i="15"/>
  <c r="H133" i="15"/>
  <c r="H138" i="15"/>
  <c r="H122" i="15"/>
  <c r="G135" i="15"/>
  <c r="G140" i="15"/>
  <c r="H127" i="15"/>
  <c r="H123" i="15"/>
  <c r="G136" i="15"/>
  <c r="H126" i="15"/>
  <c r="G139" i="15"/>
  <c r="I113" i="15"/>
  <c r="I125" i="15" s="1"/>
  <c r="I114" i="15"/>
  <c r="I115" i="15"/>
  <c r="I107" i="15"/>
  <c r="I119" i="15" s="1"/>
  <c r="J118" i="15"/>
  <c r="I108" i="15"/>
  <c r="I120" i="15" s="1"/>
  <c r="I111" i="15"/>
  <c r="I110" i="15"/>
  <c r="I112" i="15"/>
  <c r="I124" i="15" s="1"/>
  <c r="I109" i="15"/>
  <c r="I121" i="15" s="1"/>
  <c r="I114" i="14"/>
  <c r="I115" i="14"/>
  <c r="I107" i="14"/>
  <c r="I119" i="14" s="1"/>
  <c r="J118" i="14"/>
  <c r="I108" i="14"/>
  <c r="I109" i="14"/>
  <c r="I110" i="14"/>
  <c r="I112" i="14"/>
  <c r="I113" i="14"/>
  <c r="I111" i="14"/>
  <c r="K134" i="12"/>
  <c r="N7" i="4"/>
  <c r="L5" i="4"/>
  <c r="L3" i="4"/>
  <c r="K5" i="4"/>
  <c r="M7" i="4"/>
  <c r="L6" i="4"/>
  <c r="L8" i="4"/>
  <c r="K8" i="4"/>
  <c r="M8" i="4"/>
  <c r="K6" i="4"/>
  <c r="K7" i="4"/>
  <c r="U3" i="12"/>
  <c r="N9" i="4"/>
  <c r="M9" i="4"/>
  <c r="M5" i="4"/>
  <c r="N3" i="4"/>
  <c r="M3" i="4"/>
  <c r="K3" i="4"/>
  <c r="L9" i="4"/>
  <c r="C11" i="4"/>
  <c r="G11" i="4"/>
  <c r="K2" i="4"/>
  <c r="L2" i="4"/>
  <c r="H11" i="4"/>
  <c r="B11" i="4"/>
  <c r="J11" i="4"/>
  <c r="N2" i="4"/>
  <c r="M2" i="4"/>
  <c r="I11" i="4"/>
  <c r="G141" i="12" l="1"/>
  <c r="G141" i="14"/>
  <c r="G141" i="15"/>
  <c r="I125" i="14"/>
  <c r="I120" i="14"/>
  <c r="I121" i="14"/>
  <c r="I132" i="14"/>
  <c r="I126" i="14"/>
  <c r="I139" i="14" s="1"/>
  <c r="H134" i="14"/>
  <c r="H141" i="14" s="1"/>
  <c r="I127" i="14"/>
  <c r="I124" i="14"/>
  <c r="I123" i="14"/>
  <c r="I122" i="14"/>
  <c r="I127" i="12"/>
  <c r="H140" i="12"/>
  <c r="I119" i="12"/>
  <c r="H132" i="12"/>
  <c r="I126" i="12"/>
  <c r="H139" i="12"/>
  <c r="J124" i="12"/>
  <c r="I137" i="12"/>
  <c r="I125" i="12"/>
  <c r="H138" i="12"/>
  <c r="I120" i="12"/>
  <c r="H133" i="12"/>
  <c r="I122" i="12"/>
  <c r="H135" i="12"/>
  <c r="I123" i="12"/>
  <c r="H136" i="12"/>
  <c r="I134" i="16"/>
  <c r="I137" i="16"/>
  <c r="I140" i="16"/>
  <c r="I136" i="16"/>
  <c r="I139" i="16"/>
  <c r="I135" i="16"/>
  <c r="I138" i="16"/>
  <c r="I132" i="16"/>
  <c r="I133" i="16"/>
  <c r="J114" i="16"/>
  <c r="J126" i="16" s="1"/>
  <c r="J115" i="16"/>
  <c r="J127" i="16" s="1"/>
  <c r="J107" i="16"/>
  <c r="J119" i="16" s="1"/>
  <c r="K118" i="16"/>
  <c r="J108" i="16"/>
  <c r="J120" i="16" s="1"/>
  <c r="J109" i="16"/>
  <c r="J121" i="16" s="1"/>
  <c r="J110" i="16"/>
  <c r="J122" i="16" s="1"/>
  <c r="J113" i="16"/>
  <c r="J125" i="16" s="1"/>
  <c r="J112" i="16"/>
  <c r="J124" i="16" s="1"/>
  <c r="J111" i="16"/>
  <c r="J123" i="16" s="1"/>
  <c r="H141" i="16"/>
  <c r="I132" i="15"/>
  <c r="I137" i="15"/>
  <c r="I138" i="15"/>
  <c r="I134" i="15"/>
  <c r="I133" i="15"/>
  <c r="I127" i="15"/>
  <c r="H140" i="15"/>
  <c r="I123" i="15"/>
  <c r="H136" i="15"/>
  <c r="J114" i="15"/>
  <c r="J115" i="15"/>
  <c r="K118" i="15"/>
  <c r="J108" i="15"/>
  <c r="J120" i="15" s="1"/>
  <c r="J109" i="15"/>
  <c r="J121" i="15" s="1"/>
  <c r="J112" i="15"/>
  <c r="J124" i="15" s="1"/>
  <c r="J113" i="15"/>
  <c r="J125" i="15" s="1"/>
  <c r="J107" i="15"/>
  <c r="J119" i="15" s="1"/>
  <c r="J111" i="15"/>
  <c r="J110" i="15"/>
  <c r="I122" i="15"/>
  <c r="H135" i="15"/>
  <c r="I126" i="15"/>
  <c r="H139" i="15"/>
  <c r="J115" i="14"/>
  <c r="K118" i="14"/>
  <c r="J108" i="14"/>
  <c r="J109" i="14"/>
  <c r="J110" i="14"/>
  <c r="J111" i="14"/>
  <c r="J112" i="14"/>
  <c r="J113" i="14"/>
  <c r="J107" i="14"/>
  <c r="J119" i="14" s="1"/>
  <c r="J114" i="14"/>
  <c r="L134" i="12"/>
  <c r="H141" i="12" l="1"/>
  <c r="J124" i="14"/>
  <c r="H141" i="15"/>
  <c r="J121" i="14"/>
  <c r="J134" i="14" s="1"/>
  <c r="J127" i="14"/>
  <c r="J140" i="14" s="1"/>
  <c r="J125" i="14"/>
  <c r="J122" i="14"/>
  <c r="J135" i="14" s="1"/>
  <c r="I135" i="14"/>
  <c r="I140" i="14"/>
  <c r="I134" i="14"/>
  <c r="J120" i="14"/>
  <c r="J123" i="14"/>
  <c r="J136" i="14" s="1"/>
  <c r="J126" i="14"/>
  <c r="I136" i="14"/>
  <c r="I133" i="14"/>
  <c r="J132" i="14"/>
  <c r="J137" i="14"/>
  <c r="I138" i="14"/>
  <c r="I137" i="14"/>
  <c r="J123" i="12"/>
  <c r="I136" i="12"/>
  <c r="K124" i="12"/>
  <c r="J137" i="12"/>
  <c r="J126" i="12"/>
  <c r="I139" i="12"/>
  <c r="J122" i="12"/>
  <c r="I135" i="12"/>
  <c r="J120" i="12"/>
  <c r="I133" i="12"/>
  <c r="J119" i="12"/>
  <c r="I132" i="12"/>
  <c r="I141" i="12" s="1"/>
  <c r="J125" i="12"/>
  <c r="I138" i="12"/>
  <c r="J127" i="12"/>
  <c r="I140" i="12"/>
  <c r="J132" i="16"/>
  <c r="J136" i="16"/>
  <c r="J137" i="16"/>
  <c r="J135" i="16"/>
  <c r="J134" i="16"/>
  <c r="J138" i="16"/>
  <c r="J140" i="16"/>
  <c r="J133" i="16"/>
  <c r="J139" i="16"/>
  <c r="I141" i="16"/>
  <c r="K115" i="16"/>
  <c r="K127" i="16" s="1"/>
  <c r="K107" i="16"/>
  <c r="K119" i="16" s="1"/>
  <c r="L118" i="16"/>
  <c r="K108" i="16"/>
  <c r="K120" i="16" s="1"/>
  <c r="K109" i="16"/>
  <c r="K121" i="16" s="1"/>
  <c r="K110" i="16"/>
  <c r="K122" i="16" s="1"/>
  <c r="K111" i="16"/>
  <c r="K123" i="16" s="1"/>
  <c r="K113" i="16"/>
  <c r="K125" i="16" s="1"/>
  <c r="K114" i="16"/>
  <c r="K126" i="16" s="1"/>
  <c r="K112" i="16"/>
  <c r="K124" i="16" s="1"/>
  <c r="J132" i="15"/>
  <c r="J137" i="15"/>
  <c r="J134" i="15"/>
  <c r="J138" i="15"/>
  <c r="J133" i="15"/>
  <c r="J123" i="15"/>
  <c r="I136" i="15"/>
  <c r="J126" i="15"/>
  <c r="I139" i="15"/>
  <c r="J127" i="15"/>
  <c r="I140" i="15"/>
  <c r="J122" i="15"/>
  <c r="I135" i="15"/>
  <c r="K115" i="15"/>
  <c r="L118" i="15"/>
  <c r="K109" i="15"/>
  <c r="K121" i="15" s="1"/>
  <c r="K110" i="15"/>
  <c r="K113" i="15"/>
  <c r="K125" i="15" s="1"/>
  <c r="K111" i="15"/>
  <c r="K112" i="15"/>
  <c r="K124" i="15" s="1"/>
  <c r="K107" i="15"/>
  <c r="K119" i="15" s="1"/>
  <c r="K114" i="15"/>
  <c r="K108" i="15"/>
  <c r="K120" i="15" s="1"/>
  <c r="K115" i="14"/>
  <c r="L118" i="14"/>
  <c r="K108" i="14"/>
  <c r="K109" i="14"/>
  <c r="K110" i="14"/>
  <c r="K111" i="14"/>
  <c r="K112" i="14"/>
  <c r="K124" i="14" s="1"/>
  <c r="K113" i="14"/>
  <c r="K107" i="14"/>
  <c r="K114" i="14"/>
  <c r="M134" i="12"/>
  <c r="I141" i="14" l="1"/>
  <c r="I141" i="15"/>
  <c r="K125" i="14"/>
  <c r="K138" i="14" s="1"/>
  <c r="K120" i="14"/>
  <c r="J133" i="14"/>
  <c r="K127" i="14"/>
  <c r="K140" i="14" s="1"/>
  <c r="K137" i="14"/>
  <c r="J138" i="14"/>
  <c r="K126" i="14"/>
  <c r="K122" i="14"/>
  <c r="K135" i="14" s="1"/>
  <c r="K121" i="14"/>
  <c r="K123" i="14"/>
  <c r="K136" i="14" s="1"/>
  <c r="J139" i="14"/>
  <c r="K119" i="14"/>
  <c r="K127" i="12"/>
  <c r="J140" i="12"/>
  <c r="K122" i="12"/>
  <c r="J135" i="12"/>
  <c r="K125" i="12"/>
  <c r="J138" i="12"/>
  <c r="K126" i="12"/>
  <c r="J139" i="12"/>
  <c r="K119" i="12"/>
  <c r="J132" i="12"/>
  <c r="L124" i="12"/>
  <c r="K137" i="12"/>
  <c r="K120" i="12"/>
  <c r="J133" i="12"/>
  <c r="K123" i="12"/>
  <c r="J136" i="12"/>
  <c r="K132" i="16"/>
  <c r="K137" i="16"/>
  <c r="K135" i="16"/>
  <c r="K133" i="16"/>
  <c r="K138" i="16"/>
  <c r="K136" i="16"/>
  <c r="K134" i="16"/>
  <c r="K139" i="16"/>
  <c r="M118" i="16"/>
  <c r="L108" i="16"/>
  <c r="L120" i="16" s="1"/>
  <c r="L109" i="16"/>
  <c r="L121" i="16" s="1"/>
  <c r="L110" i="16"/>
  <c r="L122" i="16" s="1"/>
  <c r="L111" i="16"/>
  <c r="L123" i="16" s="1"/>
  <c r="L112" i="16"/>
  <c r="L124" i="16" s="1"/>
  <c r="L113" i="16"/>
  <c r="L125" i="16" s="1"/>
  <c r="L114" i="16"/>
  <c r="L126" i="16" s="1"/>
  <c r="L107" i="16"/>
  <c r="L119" i="16" s="1"/>
  <c r="L115" i="16"/>
  <c r="L127" i="16" s="1"/>
  <c r="K140" i="16"/>
  <c r="J141" i="16"/>
  <c r="K138" i="15"/>
  <c r="K134" i="15"/>
  <c r="K133" i="15"/>
  <c r="K132" i="15"/>
  <c r="K137" i="15"/>
  <c r="M118" i="15"/>
  <c r="L108" i="15"/>
  <c r="L120" i="15" s="1"/>
  <c r="L109" i="15"/>
  <c r="L121" i="15" s="1"/>
  <c r="L110" i="15"/>
  <c r="L111" i="15"/>
  <c r="L112" i="15"/>
  <c r="L124" i="15" s="1"/>
  <c r="L113" i="15"/>
  <c r="L125" i="15" s="1"/>
  <c r="L114" i="15"/>
  <c r="L115" i="15"/>
  <c r="L107" i="15"/>
  <c r="L119" i="15" s="1"/>
  <c r="K126" i="15"/>
  <c r="J139" i="15"/>
  <c r="K127" i="15"/>
  <c r="J140" i="15"/>
  <c r="K123" i="15"/>
  <c r="J136" i="15"/>
  <c r="K122" i="15"/>
  <c r="J135" i="15"/>
  <c r="M118" i="14"/>
  <c r="L109" i="14"/>
  <c r="L110" i="14"/>
  <c r="L111" i="14"/>
  <c r="L112" i="14"/>
  <c r="L113" i="14"/>
  <c r="L115" i="14"/>
  <c r="L107" i="14"/>
  <c r="L114" i="14"/>
  <c r="L108" i="14"/>
  <c r="N134" i="12"/>
  <c r="J141" i="12" l="1"/>
  <c r="J141" i="15"/>
  <c r="L121" i="14"/>
  <c r="L134" i="14" s="1"/>
  <c r="L122" i="14"/>
  <c r="L126" i="14"/>
  <c r="J141" i="14"/>
  <c r="L135" i="14"/>
  <c r="L119" i="14"/>
  <c r="L132" i="14" s="1"/>
  <c r="L120" i="14"/>
  <c r="K139" i="14"/>
  <c r="L123" i="14"/>
  <c r="L125" i="14"/>
  <c r="K134" i="14"/>
  <c r="K133" i="14"/>
  <c r="L133" i="14"/>
  <c r="K132" i="14"/>
  <c r="L127" i="14"/>
  <c r="L124" i="14"/>
  <c r="L123" i="12"/>
  <c r="K136" i="12"/>
  <c r="L126" i="12"/>
  <c r="K139" i="12"/>
  <c r="L120" i="12"/>
  <c r="K133" i="12"/>
  <c r="L125" i="12"/>
  <c r="K138" i="12"/>
  <c r="M124" i="12"/>
  <c r="L137" i="12"/>
  <c r="L122" i="12"/>
  <c r="K135" i="12"/>
  <c r="L119" i="12"/>
  <c r="K132" i="12"/>
  <c r="L127" i="12"/>
  <c r="K140" i="12"/>
  <c r="L137" i="16"/>
  <c r="L136" i="16"/>
  <c r="L140" i="16"/>
  <c r="L133" i="16"/>
  <c r="L132" i="16"/>
  <c r="L139" i="16"/>
  <c r="M109" i="16"/>
  <c r="M121" i="16" s="1"/>
  <c r="M110" i="16"/>
  <c r="M122" i="16" s="1"/>
  <c r="M111" i="16"/>
  <c r="M123" i="16" s="1"/>
  <c r="M112" i="16"/>
  <c r="M124" i="16" s="1"/>
  <c r="M113" i="16"/>
  <c r="M125" i="16" s="1"/>
  <c r="N118" i="16"/>
  <c r="M114" i="16"/>
  <c r="M126" i="16" s="1"/>
  <c r="M107" i="16"/>
  <c r="M119" i="16" s="1"/>
  <c r="M115" i="16"/>
  <c r="M127" i="16" s="1"/>
  <c r="M108" i="16"/>
  <c r="M120" i="16" s="1"/>
  <c r="L138" i="16"/>
  <c r="K141" i="16"/>
  <c r="L134" i="16"/>
  <c r="L135" i="16"/>
  <c r="L137" i="15"/>
  <c r="L132" i="15"/>
  <c r="L138" i="15"/>
  <c r="L134" i="15"/>
  <c r="L123" i="15"/>
  <c r="K136" i="15"/>
  <c r="L127" i="15"/>
  <c r="K140" i="15"/>
  <c r="L126" i="15"/>
  <c r="K139" i="15"/>
  <c r="L133" i="15"/>
  <c r="L122" i="15"/>
  <c r="K135" i="15"/>
  <c r="M109" i="15"/>
  <c r="M121" i="15" s="1"/>
  <c r="M110" i="15"/>
  <c r="M111" i="15"/>
  <c r="M112" i="15"/>
  <c r="M124" i="15" s="1"/>
  <c r="M113" i="15"/>
  <c r="M125" i="15" s="1"/>
  <c r="M114" i="15"/>
  <c r="M115" i="15"/>
  <c r="M107" i="15"/>
  <c r="M119" i="15" s="1"/>
  <c r="N118" i="15"/>
  <c r="M108" i="15"/>
  <c r="M120" i="15" s="1"/>
  <c r="M110" i="14"/>
  <c r="M111" i="14"/>
  <c r="M112" i="14"/>
  <c r="M113" i="14"/>
  <c r="M114" i="14"/>
  <c r="N118" i="14"/>
  <c r="M107" i="14"/>
  <c r="M108" i="14"/>
  <c r="M109" i="14"/>
  <c r="M115" i="14"/>
  <c r="O134" i="12"/>
  <c r="K141" i="12" l="1"/>
  <c r="K141" i="15"/>
  <c r="M124" i="14"/>
  <c r="M125" i="14"/>
  <c r="M137" i="14"/>
  <c r="M127" i="14"/>
  <c r="M123" i="14"/>
  <c r="M126" i="14"/>
  <c r="K141" i="14"/>
  <c r="L139" i="14"/>
  <c r="L136" i="14"/>
  <c r="M122" i="14"/>
  <c r="M135" i="14" s="1"/>
  <c r="L140" i="14"/>
  <c r="L137" i="14"/>
  <c r="M120" i="14"/>
  <c r="M121" i="14"/>
  <c r="M119" i="14"/>
  <c r="L138" i="14"/>
  <c r="M125" i="12"/>
  <c r="L138" i="12"/>
  <c r="M120" i="12"/>
  <c r="L133" i="12"/>
  <c r="M127" i="12"/>
  <c r="L140" i="12"/>
  <c r="M119" i="12"/>
  <c r="L132" i="12"/>
  <c r="M122" i="12"/>
  <c r="L135" i="12"/>
  <c r="M126" i="12"/>
  <c r="L139" i="12"/>
  <c r="N124" i="12"/>
  <c r="M137" i="12"/>
  <c r="M123" i="12"/>
  <c r="L136" i="12"/>
  <c r="M133" i="16"/>
  <c r="M139" i="16"/>
  <c r="M136" i="16"/>
  <c r="M140" i="16"/>
  <c r="M138" i="16"/>
  <c r="M137" i="16"/>
  <c r="M134" i="16"/>
  <c r="N110" i="16"/>
  <c r="N122" i="16" s="1"/>
  <c r="N111" i="16"/>
  <c r="N123" i="16" s="1"/>
  <c r="N112" i="16"/>
  <c r="N124" i="16" s="1"/>
  <c r="N113" i="16"/>
  <c r="N125" i="16" s="1"/>
  <c r="N114" i="16"/>
  <c r="N126" i="16" s="1"/>
  <c r="N107" i="16"/>
  <c r="N119" i="16" s="1"/>
  <c r="N115" i="16"/>
  <c r="N127" i="16" s="1"/>
  <c r="N108" i="16"/>
  <c r="N120" i="16" s="1"/>
  <c r="N109" i="16"/>
  <c r="N121" i="16" s="1"/>
  <c r="O118" i="16"/>
  <c r="L141" i="16"/>
  <c r="M132" i="16"/>
  <c r="M135" i="16"/>
  <c r="M133" i="15"/>
  <c r="M138" i="15"/>
  <c r="M134" i="15"/>
  <c r="M132" i="15"/>
  <c r="M137" i="15"/>
  <c r="M126" i="15"/>
  <c r="L139" i="15"/>
  <c r="M127" i="15"/>
  <c r="L140" i="15"/>
  <c r="M122" i="15"/>
  <c r="L135" i="15"/>
  <c r="N110" i="15"/>
  <c r="N111" i="15"/>
  <c r="N112" i="15"/>
  <c r="N124" i="15" s="1"/>
  <c r="N113" i="15"/>
  <c r="N125" i="15" s="1"/>
  <c r="N114" i="15"/>
  <c r="N115" i="15"/>
  <c r="O118" i="15"/>
  <c r="N108" i="15"/>
  <c r="N120" i="15" s="1"/>
  <c r="N109" i="15"/>
  <c r="N121" i="15" s="1"/>
  <c r="N107" i="15"/>
  <c r="N119" i="15" s="1"/>
  <c r="M123" i="15"/>
  <c r="L136" i="15"/>
  <c r="N111" i="14"/>
  <c r="N112" i="14"/>
  <c r="N113" i="14"/>
  <c r="N114" i="14"/>
  <c r="N115" i="14"/>
  <c r="N107" i="14"/>
  <c r="N108" i="14"/>
  <c r="N109" i="14"/>
  <c r="O118" i="14"/>
  <c r="N110" i="14"/>
  <c r="P134" i="12"/>
  <c r="L141" i="12" l="1"/>
  <c r="L141" i="14"/>
  <c r="L141" i="15"/>
  <c r="N126" i="14"/>
  <c r="N119" i="14"/>
  <c r="N132" i="14" s="1"/>
  <c r="N123" i="14"/>
  <c r="M132" i="14"/>
  <c r="N122" i="14"/>
  <c r="N135" i="14" s="1"/>
  <c r="N127" i="14"/>
  <c r="N121" i="14"/>
  <c r="N134" i="14" s="1"/>
  <c r="M134" i="14"/>
  <c r="N120" i="14"/>
  <c r="N133" i="14" s="1"/>
  <c r="N125" i="14"/>
  <c r="M133" i="14"/>
  <c r="N124" i="14"/>
  <c r="N137" i="14" s="1"/>
  <c r="M140" i="14"/>
  <c r="M138" i="14"/>
  <c r="N140" i="14"/>
  <c r="M136" i="14"/>
  <c r="M139" i="14"/>
  <c r="O124" i="12"/>
  <c r="N137" i="12"/>
  <c r="N127" i="12"/>
  <c r="M140" i="12"/>
  <c r="N119" i="12"/>
  <c r="M132" i="12"/>
  <c r="N126" i="12"/>
  <c r="M139" i="12"/>
  <c r="N123" i="12"/>
  <c r="M136" i="12"/>
  <c r="N120" i="12"/>
  <c r="M133" i="12"/>
  <c r="N122" i="12"/>
  <c r="M135" i="12"/>
  <c r="N125" i="12"/>
  <c r="M138" i="12"/>
  <c r="N139" i="16"/>
  <c r="N132" i="16"/>
  <c r="N137" i="16"/>
  <c r="N134" i="16"/>
  <c r="N136" i="16"/>
  <c r="N135" i="16"/>
  <c r="N140" i="16"/>
  <c r="N138" i="16"/>
  <c r="N133" i="16"/>
  <c r="O111" i="16"/>
  <c r="O123" i="16" s="1"/>
  <c r="O112" i="16"/>
  <c r="O124" i="16" s="1"/>
  <c r="O113" i="16"/>
  <c r="O125" i="16" s="1"/>
  <c r="O114" i="16"/>
  <c r="O126" i="16" s="1"/>
  <c r="O115" i="16"/>
  <c r="O127" i="16" s="1"/>
  <c r="O107" i="16"/>
  <c r="O119" i="16" s="1"/>
  <c r="O108" i="16"/>
  <c r="O120" i="16" s="1"/>
  <c r="O109" i="16"/>
  <c r="O121" i="16" s="1"/>
  <c r="P118" i="16"/>
  <c r="O110" i="16"/>
  <c r="O122" i="16" s="1"/>
  <c r="M141" i="16"/>
  <c r="N138" i="15"/>
  <c r="N137" i="15"/>
  <c r="N134" i="15"/>
  <c r="N132" i="15"/>
  <c r="N133" i="15"/>
  <c r="N127" i="15"/>
  <c r="M140" i="15"/>
  <c r="O111" i="15"/>
  <c r="O112" i="15"/>
  <c r="O124" i="15" s="1"/>
  <c r="O113" i="15"/>
  <c r="O125" i="15" s="1"/>
  <c r="O114" i="15"/>
  <c r="O115" i="15"/>
  <c r="P118" i="15"/>
  <c r="O109" i="15"/>
  <c r="O121" i="15" s="1"/>
  <c r="O108" i="15"/>
  <c r="O120" i="15" s="1"/>
  <c r="O107" i="15"/>
  <c r="O119" i="15" s="1"/>
  <c r="O110" i="15"/>
  <c r="N122" i="15"/>
  <c r="M135" i="15"/>
  <c r="N123" i="15"/>
  <c r="M136" i="15"/>
  <c r="N126" i="15"/>
  <c r="M139" i="15"/>
  <c r="O112" i="14"/>
  <c r="O113" i="14"/>
  <c r="O114" i="14"/>
  <c r="O115" i="14"/>
  <c r="O107" i="14"/>
  <c r="P118" i="14"/>
  <c r="O108" i="14"/>
  <c r="O109" i="14"/>
  <c r="O110" i="14"/>
  <c r="O111" i="14"/>
  <c r="Q134" i="12"/>
  <c r="M141" i="15" l="1"/>
  <c r="O122" i="14"/>
  <c r="O125" i="14"/>
  <c r="O138" i="14" s="1"/>
  <c r="M141" i="14"/>
  <c r="O120" i="14"/>
  <c r="O123" i="14"/>
  <c r="O136" i="14" s="1"/>
  <c r="O137" i="14"/>
  <c r="O121" i="14"/>
  <c r="N138" i="14"/>
  <c r="O134" i="14"/>
  <c r="O119" i="14"/>
  <c r="O132" i="14" s="1"/>
  <c r="O124" i="14"/>
  <c r="N136" i="14"/>
  <c r="N141" i="14" s="1"/>
  <c r="O126" i="14"/>
  <c r="O139" i="14" s="1"/>
  <c r="O127" i="14"/>
  <c r="N139" i="14"/>
  <c r="O125" i="12"/>
  <c r="N138" i="12"/>
  <c r="O126" i="12"/>
  <c r="N139" i="12"/>
  <c r="M141" i="12"/>
  <c r="O122" i="12"/>
  <c r="N135" i="12"/>
  <c r="O119" i="12"/>
  <c r="N132" i="12"/>
  <c r="O120" i="12"/>
  <c r="N133" i="12"/>
  <c r="O127" i="12"/>
  <c r="N140" i="12"/>
  <c r="O123" i="12"/>
  <c r="N136" i="12"/>
  <c r="P124" i="12"/>
  <c r="O137" i="12"/>
  <c r="O135" i="16"/>
  <c r="O132" i="16"/>
  <c r="O140" i="16"/>
  <c r="O138" i="16"/>
  <c r="O137" i="16"/>
  <c r="O136" i="16"/>
  <c r="O133" i="16"/>
  <c r="O134" i="16"/>
  <c r="O139" i="16"/>
  <c r="N141" i="16"/>
  <c r="P112" i="16"/>
  <c r="P124" i="16" s="1"/>
  <c r="P113" i="16"/>
  <c r="P125" i="16" s="1"/>
  <c r="P114" i="16"/>
  <c r="P126" i="16" s="1"/>
  <c r="P115" i="16"/>
  <c r="P127" i="16" s="1"/>
  <c r="P107" i="16"/>
  <c r="P119" i="16" s="1"/>
  <c r="Q118" i="16"/>
  <c r="P108" i="16"/>
  <c r="P120" i="16" s="1"/>
  <c r="P109" i="16"/>
  <c r="P121" i="16" s="1"/>
  <c r="P110" i="16"/>
  <c r="P122" i="16" s="1"/>
  <c r="P111" i="16"/>
  <c r="P123" i="16" s="1"/>
  <c r="O132" i="15"/>
  <c r="O133" i="15"/>
  <c r="O134" i="15"/>
  <c r="O138" i="15"/>
  <c r="O137" i="15"/>
  <c r="O122" i="15"/>
  <c r="N135" i="15"/>
  <c r="O127" i="15"/>
  <c r="N140" i="15"/>
  <c r="N139" i="15"/>
  <c r="O126" i="15"/>
  <c r="O123" i="15"/>
  <c r="N136" i="15"/>
  <c r="P112" i="15"/>
  <c r="P124" i="15" s="1"/>
  <c r="P113" i="15"/>
  <c r="P125" i="15" s="1"/>
  <c r="P114" i="15"/>
  <c r="P115" i="15"/>
  <c r="P107" i="15"/>
  <c r="P119" i="15" s="1"/>
  <c r="Q118" i="15"/>
  <c r="P110" i="15"/>
  <c r="P111" i="15"/>
  <c r="P108" i="15"/>
  <c r="P120" i="15" s="1"/>
  <c r="P109" i="15"/>
  <c r="P121" i="15" s="1"/>
  <c r="P113" i="14"/>
  <c r="P114" i="14"/>
  <c r="P115" i="14"/>
  <c r="P107" i="14"/>
  <c r="Q118" i="14"/>
  <c r="P108" i="14"/>
  <c r="P109" i="14"/>
  <c r="P110" i="14"/>
  <c r="P111" i="14"/>
  <c r="P112" i="14"/>
  <c r="N141" i="15" l="1"/>
  <c r="N141" i="12"/>
  <c r="P120" i="14"/>
  <c r="P133" i="14" s="1"/>
  <c r="P127" i="14"/>
  <c r="P121" i="14"/>
  <c r="O133" i="14"/>
  <c r="P125" i="14"/>
  <c r="P138" i="14" s="1"/>
  <c r="P126" i="14"/>
  <c r="P122" i="14"/>
  <c r="P124" i="14"/>
  <c r="P137" i="14" s="1"/>
  <c r="P123" i="14"/>
  <c r="P136" i="14" s="1"/>
  <c r="O140" i="14"/>
  <c r="P119" i="14"/>
  <c r="O135" i="14"/>
  <c r="P119" i="12"/>
  <c r="O132" i="12"/>
  <c r="Q124" i="12"/>
  <c r="Q137" i="12" s="1"/>
  <c r="P137" i="12"/>
  <c r="P123" i="12"/>
  <c r="O136" i="12"/>
  <c r="P126" i="12"/>
  <c r="O139" i="12"/>
  <c r="P120" i="12"/>
  <c r="O133" i="12"/>
  <c r="P122" i="12"/>
  <c r="O135" i="12"/>
  <c r="P127" i="12"/>
  <c r="O140" i="12"/>
  <c r="P125" i="12"/>
  <c r="O138" i="12"/>
  <c r="P136" i="16"/>
  <c r="P140" i="16"/>
  <c r="P139" i="16"/>
  <c r="P138" i="16"/>
  <c r="P135" i="16"/>
  <c r="P134" i="16"/>
  <c r="P133" i="16"/>
  <c r="P132" i="16"/>
  <c r="P137" i="16"/>
  <c r="O141" i="16"/>
  <c r="Q113" i="16"/>
  <c r="Q125" i="16" s="1"/>
  <c r="Q138" i="16" s="1"/>
  <c r="Q114" i="16"/>
  <c r="Q126" i="16" s="1"/>
  <c r="Q139" i="16" s="1"/>
  <c r="Q115" i="16"/>
  <c r="Q127" i="16" s="1"/>
  <c r="Q140" i="16" s="1"/>
  <c r="Q107" i="16"/>
  <c r="Q119" i="16" s="1"/>
  <c r="Q132" i="16" s="1"/>
  <c r="Q108" i="16"/>
  <c r="Q120" i="16" s="1"/>
  <c r="Q133" i="16" s="1"/>
  <c r="Q109" i="16"/>
  <c r="Q121" i="16" s="1"/>
  <c r="Q134" i="16" s="1"/>
  <c r="Q110" i="16"/>
  <c r="Q122" i="16" s="1"/>
  <c r="Q135" i="16" s="1"/>
  <c r="Q111" i="16"/>
  <c r="Q123" i="16" s="1"/>
  <c r="Q136" i="16" s="1"/>
  <c r="Q112" i="16"/>
  <c r="Q124" i="16" s="1"/>
  <c r="Q137" i="16" s="1"/>
  <c r="P134" i="15"/>
  <c r="P138" i="15"/>
  <c r="P137" i="15"/>
  <c r="P132" i="15"/>
  <c r="P133" i="15"/>
  <c r="P122" i="15"/>
  <c r="O135" i="15"/>
  <c r="O140" i="15"/>
  <c r="P127" i="15"/>
  <c r="P123" i="15"/>
  <c r="O136" i="15"/>
  <c r="Q113" i="15"/>
  <c r="Q125" i="15" s="1"/>
  <c r="Q138" i="15" s="1"/>
  <c r="Q114" i="15"/>
  <c r="Q115" i="15"/>
  <c r="Q107" i="15"/>
  <c r="Q119" i="15" s="1"/>
  <c r="Q132" i="15" s="1"/>
  <c r="Q108" i="15"/>
  <c r="Q120" i="15" s="1"/>
  <c r="Q133" i="15" s="1"/>
  <c r="Q111" i="15"/>
  <c r="Q112" i="15"/>
  <c r="Q124" i="15" s="1"/>
  <c r="Q137" i="15" s="1"/>
  <c r="Q109" i="15"/>
  <c r="Q121" i="15" s="1"/>
  <c r="Q134" i="15" s="1"/>
  <c r="Q110" i="15"/>
  <c r="P126" i="15"/>
  <c r="O139" i="15"/>
  <c r="Q114" i="14"/>
  <c r="Q115" i="14"/>
  <c r="Q107" i="14"/>
  <c r="Q108" i="14"/>
  <c r="Q109" i="14"/>
  <c r="Q110" i="14"/>
  <c r="Q113" i="14"/>
  <c r="Q111" i="14"/>
  <c r="Q112" i="14"/>
  <c r="O141" i="12" l="1"/>
  <c r="O141" i="14"/>
  <c r="O141" i="15"/>
  <c r="Q121" i="14"/>
  <c r="Q134" i="14" s="1"/>
  <c r="Q122" i="14"/>
  <c r="Q127" i="14"/>
  <c r="Q140" i="14" s="1"/>
  <c r="Q135" i="14"/>
  <c r="Q119" i="14"/>
  <c r="Q132" i="14" s="1"/>
  <c r="Q126" i="14"/>
  <c r="Q139" i="14" s="1"/>
  <c r="P139" i="14"/>
  <c r="P134" i="14"/>
  <c r="P135" i="14"/>
  <c r="P140" i="14"/>
  <c r="Q120" i="14"/>
  <c r="Q133" i="14" s="1"/>
  <c r="Q123" i="14"/>
  <c r="Q136" i="14" s="1"/>
  <c r="Q125" i="14"/>
  <c r="Q138" i="14" s="1"/>
  <c r="P132" i="14"/>
  <c r="Q124" i="14"/>
  <c r="Q137" i="14" s="1"/>
  <c r="Q125" i="12"/>
  <c r="Q138" i="12" s="1"/>
  <c r="P138" i="12"/>
  <c r="Q126" i="12"/>
  <c r="Q139" i="12" s="1"/>
  <c r="P139" i="12"/>
  <c r="Q127" i="12"/>
  <c r="Q140" i="12" s="1"/>
  <c r="P140" i="12"/>
  <c r="Q123" i="12"/>
  <c r="Q136" i="12" s="1"/>
  <c r="P136" i="12"/>
  <c r="Q122" i="12"/>
  <c r="Q135" i="12" s="1"/>
  <c r="P135" i="12"/>
  <c r="Q120" i="12"/>
  <c r="Q133" i="12" s="1"/>
  <c r="P133" i="12"/>
  <c r="Q119" i="12"/>
  <c r="Q132" i="12" s="1"/>
  <c r="P132" i="12"/>
  <c r="P141" i="16"/>
  <c r="Q141" i="16"/>
  <c r="Q123" i="15"/>
  <c r="Q136" i="15" s="1"/>
  <c r="P136" i="15"/>
  <c r="Q127" i="15"/>
  <c r="Q140" i="15" s="1"/>
  <c r="P140" i="15"/>
  <c r="Q126" i="15"/>
  <c r="Q139" i="15" s="1"/>
  <c r="P139" i="15"/>
  <c r="Q122" i="15"/>
  <c r="Q135" i="15" s="1"/>
  <c r="P135" i="15"/>
  <c r="P141" i="15" l="1"/>
  <c r="Q141" i="15"/>
  <c r="P141" i="12"/>
  <c r="Q141" i="12"/>
  <c r="Q141" i="14"/>
  <c r="P141" i="14"/>
</calcChain>
</file>

<file path=xl/sharedStrings.xml><?xml version="1.0" encoding="utf-8"?>
<sst xmlns="http://schemas.openxmlformats.org/spreadsheetml/2006/main" count="14616" uniqueCount="1241">
  <si>
    <t>COBRA</t>
  </si>
  <si>
    <t>EPA Social Cost of Carbon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</si>
  <si>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 xml:space="preserve">X 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</si>
  <si>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</si>
  <si>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</si>
  <si>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</si>
  <si>
    <t>Scenario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</si>
  <si>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(tons)</t>
    </r>
  </si>
  <si>
    <t>% Change from Baseline</t>
  </si>
  <si>
    <r>
      <t>SO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(tons)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</si>
  <si>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(tons)</t>
    </r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</si>
  <si>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(lbs)</t>
    </r>
  </si>
  <si>
    <t>Baseline</t>
  </si>
  <si>
    <t>-</t>
  </si>
  <si>
    <t>EMP</t>
  </si>
  <si>
    <t>Demand Reduction</t>
  </si>
  <si>
    <t>Combo Strategy</t>
  </si>
  <si>
    <t>compare three scenarios (1 table)</t>
  </si>
  <si>
    <t>area graph - dispatch (3 scenarios)</t>
  </si>
  <si>
    <r>
      <rPr>
        <b/>
        <sz val="11"/>
        <color theme="1"/>
        <rFont val="Calibri"/>
        <family val="2"/>
        <scheme val="minor"/>
      </rPr>
      <t>emissions trend (4 graphs)</t>
    </r>
    <r>
      <rPr>
        <sz val="11"/>
        <color theme="1"/>
        <rFont val="Calibri"/>
        <family val="2"/>
        <scheme val="minor"/>
      </rPr>
      <t xml:space="preserve"> </t>
    </r>
  </si>
  <si>
    <t>tables by county (3 tables)</t>
  </si>
  <si>
    <r>
      <t>Scenario - NO</t>
    </r>
    <r>
      <rPr>
        <b/>
        <vertAlign val="subscript"/>
        <sz val="11"/>
        <color theme="1"/>
        <rFont val="Calibri (Body)"/>
      </rPr>
      <t>X</t>
    </r>
    <r>
      <rPr>
        <b/>
        <sz val="11"/>
        <color theme="1"/>
        <rFont val="Calibri"/>
        <family val="2"/>
        <scheme val="minor"/>
      </rPr>
      <t xml:space="preserve"> Comparison</t>
    </r>
  </si>
  <si>
    <r>
      <t>Scenario - SO</t>
    </r>
    <r>
      <rPr>
        <b/>
        <vertAlign val="subscript"/>
        <sz val="11"/>
        <color theme="1"/>
        <rFont val="Calibri (Body)"/>
      </rPr>
      <t>2</t>
    </r>
    <r>
      <rPr>
        <b/>
        <sz val="11"/>
        <color theme="1"/>
        <rFont val="Calibri"/>
        <family val="2"/>
        <scheme val="minor"/>
      </rPr>
      <t xml:space="preserve"> Comparison</t>
    </r>
  </si>
  <si>
    <r>
      <t>Scenario - CO</t>
    </r>
    <r>
      <rPr>
        <b/>
        <vertAlign val="subscript"/>
        <sz val="11"/>
        <color theme="1"/>
        <rFont val="Calibri (Body)"/>
      </rPr>
      <t>2</t>
    </r>
    <r>
      <rPr>
        <b/>
        <sz val="11"/>
        <color theme="1"/>
        <rFont val="Calibri"/>
        <family val="2"/>
        <scheme val="minor"/>
      </rPr>
      <t xml:space="preserve"> Comparison</t>
    </r>
  </si>
  <si>
    <r>
      <t>Scenario - CH</t>
    </r>
    <r>
      <rPr>
        <b/>
        <vertAlign val="subscript"/>
        <sz val="11"/>
        <color theme="1"/>
        <rFont val="Calibri (Body)"/>
      </rPr>
      <t>4</t>
    </r>
    <r>
      <rPr>
        <b/>
        <sz val="11"/>
        <color theme="1"/>
        <rFont val="Calibri"/>
        <family val="2"/>
        <scheme val="minor"/>
      </rPr>
      <t xml:space="preserve"> Comparison</t>
    </r>
  </si>
  <si>
    <t>Dispatch Plan Cost (Billion $)</t>
  </si>
  <si>
    <t>Baseline Projection (MWh)</t>
  </si>
  <si>
    <t>Class</t>
  </si>
  <si>
    <t>TECHNOLOGY</t>
  </si>
  <si>
    <t>BIOMASS</t>
  </si>
  <si>
    <t>Dispatch Plan Costs</t>
  </si>
  <si>
    <t>COAL</t>
  </si>
  <si>
    <t>GAS</t>
  </si>
  <si>
    <t>Area graph</t>
  </si>
  <si>
    <t>HYDRO</t>
  </si>
  <si>
    <t>NUCLEAR</t>
  </si>
  <si>
    <t>OIL</t>
  </si>
  <si>
    <t>OTHF</t>
  </si>
  <si>
    <t>SOLAR</t>
  </si>
  <si>
    <t>WIND</t>
  </si>
  <si>
    <t>4 area graphs</t>
  </si>
  <si>
    <t>Total Generation (MWh)</t>
  </si>
  <si>
    <t>Total Demand (MWh)</t>
  </si>
  <si>
    <t>NOx Emissions (tons)</t>
  </si>
  <si>
    <t>line graphs scenario wise</t>
  </si>
  <si>
    <t>SUM</t>
  </si>
  <si>
    <t>SO2 Emissions (tons)</t>
  </si>
  <si>
    <t>CO2 Emissions (tons)</t>
  </si>
  <si>
    <t>CH4 Emissions (lbs)</t>
  </si>
  <si>
    <t>Shares (%)</t>
  </si>
  <si>
    <t>FUELCODE (NEW)</t>
  </si>
  <si>
    <t>Overall</t>
  </si>
  <si>
    <t>Unit Costs ($/MWh)</t>
  </si>
  <si>
    <t>Proposed Expansions (MW)</t>
  </si>
  <si>
    <t>Retirement Year</t>
  </si>
  <si>
    <t>Capacity (MW)</t>
  </si>
  <si>
    <t>Capacity Factor</t>
  </si>
  <si>
    <t>Max Generation (MWh)</t>
  </si>
  <si>
    <t>Totals</t>
  </si>
  <si>
    <t>Total Capacity (MW)</t>
  </si>
  <si>
    <t>Share %</t>
  </si>
  <si>
    <t>Category</t>
  </si>
  <si>
    <t>Plant annual NOx emissions (tons)</t>
  </si>
  <si>
    <t>Plant annual SO2 emissions (tons)</t>
  </si>
  <si>
    <t>Plant annual CO2 emissions (tons)</t>
  </si>
  <si>
    <t>Plant annual CH4 emissions (lbs)</t>
  </si>
  <si>
    <t>Plant annual NOx emissions rate (tons/MWh)</t>
  </si>
  <si>
    <t>Plant annual SO2 emissions rate (tons/MWh)</t>
  </si>
  <si>
    <t>Plant annual CO2 emissions rate (tons/MWh)</t>
  </si>
  <si>
    <t>Plant annual CH4 emissions rate (lbs/MWh)</t>
  </si>
  <si>
    <t>Renewable (Emitting)</t>
  </si>
  <si>
    <t>Fossil Fuel</t>
  </si>
  <si>
    <t>Renewable (Non-Emitting)</t>
  </si>
  <si>
    <t>Nuclear</t>
  </si>
  <si>
    <t>Generator file sequence number</t>
  </si>
  <si>
    <t>Data Year</t>
  </si>
  <si>
    <t>Plant state abbreviation</t>
  </si>
  <si>
    <t>Plant name</t>
  </si>
  <si>
    <t>DOE/EIA ORIS plant or facility code</t>
  </si>
  <si>
    <t>Generator ID</t>
  </si>
  <si>
    <t>Number of associated boilers</t>
  </si>
  <si>
    <t>Generator status</t>
  </si>
  <si>
    <t>Generator prime mover type</t>
  </si>
  <si>
    <t>Generator primary fuel</t>
  </si>
  <si>
    <t>Plant primary fuel category</t>
  </si>
  <si>
    <t>NEW!</t>
  </si>
  <si>
    <t>Generator nameplate capacity (MW)</t>
  </si>
  <si>
    <t>Generator capacity factor</t>
  </si>
  <si>
    <t>Generator annual net generation (MWh)</t>
  </si>
  <si>
    <t>Plant capacity factor</t>
  </si>
  <si>
    <t>Plant nameplate capacity (MW)</t>
  </si>
  <si>
    <t>Plant annual net generation (MWh)</t>
  </si>
  <si>
    <t>O*P</t>
  </si>
  <si>
    <t>Plant annual NOx total output emission rate (lb/MWh)</t>
  </si>
  <si>
    <t>Plant annual SO2 total output emission rate (lb/MWh)</t>
  </si>
  <si>
    <t>Plant annual CO2 total output emission rate (lb/MWh)</t>
  </si>
  <si>
    <t>Plant annual CH4 total output emission rate (lb/MWh)</t>
  </si>
  <si>
    <t>Generator planned or actual retirement year</t>
  </si>
  <si>
    <t>SEQGEN</t>
  </si>
  <si>
    <t>YEAR</t>
  </si>
  <si>
    <t>PSTATABB</t>
  </si>
  <si>
    <t>PNAME</t>
  </si>
  <si>
    <t>ORISPL</t>
  </si>
  <si>
    <t>GENID</t>
  </si>
  <si>
    <t>NUMBLR</t>
  </si>
  <si>
    <t>GENSTAT</t>
  </si>
  <si>
    <t>PRMVR</t>
  </si>
  <si>
    <t>FUELG1</t>
  </si>
  <si>
    <t>PLFUELCT</t>
  </si>
  <si>
    <t>NAMEPCAP</t>
  </si>
  <si>
    <t>CFACT</t>
  </si>
  <si>
    <t>GENNTAN</t>
  </si>
  <si>
    <t>CAPFAC</t>
  </si>
  <si>
    <t>PLNGENAN</t>
  </si>
  <si>
    <t>PLNOXRTA</t>
  </si>
  <si>
    <t>PLSO2RTA</t>
  </si>
  <si>
    <t>PLCO2RTA</t>
  </si>
  <si>
    <t>PLCH4RTA</t>
  </si>
  <si>
    <t>PLNOXAN</t>
  </si>
  <si>
    <t>PLSO2AN</t>
  </si>
  <si>
    <t>PLCO2AN</t>
  </si>
  <si>
    <t>PLCH4AN</t>
  </si>
  <si>
    <t>GENYRRET</t>
  </si>
  <si>
    <t>NJ</t>
  </si>
  <si>
    <t>10 Finderne Avenue Solar, LLC</t>
  </si>
  <si>
    <t>246</t>
  </si>
  <si>
    <t>OP</t>
  </si>
  <si>
    <t>PV</t>
  </si>
  <si>
    <t>SUN</t>
  </si>
  <si>
    <t>101 Carnegie Center Solar, LLC</t>
  </si>
  <si>
    <t>297</t>
  </si>
  <si>
    <t>12 Applegate Solar LLC</t>
  </si>
  <si>
    <t>PV1</t>
  </si>
  <si>
    <t>145 Talmadge Solar</t>
  </si>
  <si>
    <t>1</t>
  </si>
  <si>
    <t>180 Raritan Solar</t>
  </si>
  <si>
    <t>24 Applegate Solar LLC</t>
  </si>
  <si>
    <t>350 Clark Solar, NG, LLC</t>
  </si>
  <si>
    <t>5400</t>
  </si>
  <si>
    <t>4 Applegate Solar LLC</t>
  </si>
  <si>
    <t>435A Bergen Avenue</t>
  </si>
  <si>
    <t>46 Meadowlands Parkway</t>
  </si>
  <si>
    <t>510 Carnegie Center</t>
  </si>
  <si>
    <t>313</t>
  </si>
  <si>
    <t>5601 Westside CDG</t>
  </si>
  <si>
    <t>601 Doremus CDG</t>
  </si>
  <si>
    <t>701 Carnegie Center</t>
  </si>
  <si>
    <t>77 Metro Way</t>
  </si>
  <si>
    <t>Absegami</t>
  </si>
  <si>
    <t>ABSGI</t>
  </si>
  <si>
    <t>AC Criminal Courts Complex SPE2, LLC</t>
  </si>
  <si>
    <t>ACCCC</t>
  </si>
  <si>
    <t>AC Landfill Energy LLC</t>
  </si>
  <si>
    <t>UNIT1</t>
  </si>
  <si>
    <t>RE</t>
  </si>
  <si>
    <t>IC</t>
  </si>
  <si>
    <t>LFG</t>
  </si>
  <si>
    <t>UNIT2</t>
  </si>
  <si>
    <t>AC Power</t>
  </si>
  <si>
    <t>ACP</t>
  </si>
  <si>
    <t>ACCC Mays Landing</t>
  </si>
  <si>
    <t>ACCP NJ 1</t>
  </si>
  <si>
    <t>ACCP1</t>
  </si>
  <si>
    <t>ACM - Midtown Thermal</t>
  </si>
  <si>
    <t>T60-1</t>
  </si>
  <si>
    <t>GT</t>
  </si>
  <si>
    <t>NG</t>
  </si>
  <si>
    <t>ACUA</t>
  </si>
  <si>
    <t>VACUA</t>
  </si>
  <si>
    <t>BA</t>
  </si>
  <si>
    <t>MWH</t>
  </si>
  <si>
    <t>Adams Ave MS and HS</t>
  </si>
  <si>
    <t>PVHS</t>
  </si>
  <si>
    <t>PVMS</t>
  </si>
  <si>
    <t>Alethea I</t>
  </si>
  <si>
    <t>Allied Beverages Elizabeth</t>
  </si>
  <si>
    <t>ABE</t>
  </si>
  <si>
    <t>Altice - Parsippany</t>
  </si>
  <si>
    <t>ATC03</t>
  </si>
  <si>
    <t>FC</t>
  </si>
  <si>
    <t>Amazon</t>
  </si>
  <si>
    <t>WR</t>
  </si>
  <si>
    <t>American Goldfinch SCS ACY2 NJ, LLC</t>
  </si>
  <si>
    <t>30001</t>
  </si>
  <si>
    <t>AT&amp;T Middletown</t>
  </si>
  <si>
    <t>ATT39</t>
  </si>
  <si>
    <t>Atlantic City Convention Center</t>
  </si>
  <si>
    <t>2</t>
  </si>
  <si>
    <t>3</t>
  </si>
  <si>
    <t>4</t>
  </si>
  <si>
    <t>Atlantic Coast Freezers Solar Facility</t>
  </si>
  <si>
    <t>ACF</t>
  </si>
  <si>
    <t>Augusta Solar Farm</t>
  </si>
  <si>
    <t>AUGSF</t>
  </si>
  <si>
    <t>Barrette Outdoor Living, Inc.</t>
  </si>
  <si>
    <t>BARRE</t>
  </si>
  <si>
    <t>Bayonne Energy Center</t>
  </si>
  <si>
    <t>GT1</t>
  </si>
  <si>
    <t>GT10</t>
  </si>
  <si>
    <t>GT2</t>
  </si>
  <si>
    <t>GT3</t>
  </si>
  <si>
    <t>GT4</t>
  </si>
  <si>
    <t>GT5</t>
  </si>
  <si>
    <t>GT6</t>
  </si>
  <si>
    <t>GT7</t>
  </si>
  <si>
    <t>GT8</t>
  </si>
  <si>
    <t>GT9</t>
  </si>
  <si>
    <t>Bayonne MUA- Leitner-Poma Wind Turbine</t>
  </si>
  <si>
    <t>WT1</t>
  </si>
  <si>
    <t>OS</t>
  </si>
  <si>
    <t>WT</t>
  </si>
  <si>
    <t>WND</t>
  </si>
  <si>
    <t>Bayville Central Facility</t>
  </si>
  <si>
    <t>COG1</t>
  </si>
  <si>
    <t>OBG</t>
  </si>
  <si>
    <t>COG2</t>
  </si>
  <si>
    <t>COG3</t>
  </si>
  <si>
    <t>COG4</t>
  </si>
  <si>
    <t>DFO</t>
  </si>
  <si>
    <t>COG5</t>
  </si>
  <si>
    <t>COG6</t>
  </si>
  <si>
    <t>COG7</t>
  </si>
  <si>
    <t>CPV1</t>
  </si>
  <si>
    <t>Bayway Refinery</t>
  </si>
  <si>
    <t>FGX</t>
  </si>
  <si>
    <t>OT</t>
  </si>
  <si>
    <t>WH</t>
  </si>
  <si>
    <t>BBB Corporate Headquarters</t>
  </si>
  <si>
    <t>HQNJ</t>
  </si>
  <si>
    <t>Beaver Run</t>
  </si>
  <si>
    <t>BRUN1</t>
  </si>
  <si>
    <t>Bed Bath &amp; Beyond DC Port Reading NJ</t>
  </si>
  <si>
    <t>PTNJ</t>
  </si>
  <si>
    <t>Ben Moreell Solar Farm</t>
  </si>
  <si>
    <t>BMSF</t>
  </si>
  <si>
    <t>Benjamin Moore &amp; Co. Solar</t>
  </si>
  <si>
    <t>Bergen Generating Station</t>
  </si>
  <si>
    <t>1101</t>
  </si>
  <si>
    <t>CT</t>
  </si>
  <si>
    <t>1201</t>
  </si>
  <si>
    <t>1301</t>
  </si>
  <si>
    <t>1401</t>
  </si>
  <si>
    <t>1501</t>
  </si>
  <si>
    <t>CA</t>
  </si>
  <si>
    <t>2101</t>
  </si>
  <si>
    <t>2201</t>
  </si>
  <si>
    <t>2301</t>
  </si>
  <si>
    <t>Bergenmand Solar Partners, LLC Mahwah</t>
  </si>
  <si>
    <t>SA1</t>
  </si>
  <si>
    <t>SA2</t>
  </si>
  <si>
    <t>Bernards Solar</t>
  </si>
  <si>
    <t>BERNS</t>
  </si>
  <si>
    <t>Berry Plastics Solar</t>
  </si>
  <si>
    <t>BJ's Wholesale Club Inc Dist Center</t>
  </si>
  <si>
    <t>BlackRock-Matrix</t>
  </si>
  <si>
    <t>BLAR</t>
  </si>
  <si>
    <t>BNB Camden Solar</t>
  </si>
  <si>
    <t>BNBHQ</t>
  </si>
  <si>
    <t>BNBSO</t>
  </si>
  <si>
    <t>Bordentown Solar</t>
  </si>
  <si>
    <t>Brickyard Solar</t>
  </si>
  <si>
    <t>Bridgeport Disposal Solar Farm</t>
  </si>
  <si>
    <t>BRIDG</t>
  </si>
  <si>
    <t>Bristol Myers Squibb Lawrenceville</t>
  </si>
  <si>
    <t>DG101</t>
  </si>
  <si>
    <t>SB</t>
  </si>
  <si>
    <t>TG101</t>
  </si>
  <si>
    <t>TG102</t>
  </si>
  <si>
    <t>Bristol Myers Squibb New Brunswick</t>
  </si>
  <si>
    <t>GEN1</t>
  </si>
  <si>
    <t>GEN2</t>
  </si>
  <si>
    <t>ST</t>
  </si>
  <si>
    <t>Burlington Coat Factory Solar</t>
  </si>
  <si>
    <t>BCF</t>
  </si>
  <si>
    <t>Caldwell Wastewater Treatment Plant Hybrid</t>
  </si>
  <si>
    <t>BAT1</t>
  </si>
  <si>
    <t>Calpine Vineland Solar LLC</t>
  </si>
  <si>
    <t>CVS1</t>
  </si>
  <si>
    <t>CVS2</t>
  </si>
  <si>
    <t>Camden Plant Holdings LLC</t>
  </si>
  <si>
    <t>Camden Resource Recovery Facility</t>
  </si>
  <si>
    <t>TGA</t>
  </si>
  <si>
    <t>MSW</t>
  </si>
  <si>
    <t>TGB</t>
  </si>
  <si>
    <t>Campus Drive Solar</t>
  </si>
  <si>
    <t>CAMPS</t>
  </si>
  <si>
    <t>Carlls Corner</t>
  </si>
  <si>
    <t>CA1</t>
  </si>
  <si>
    <t>CA2</t>
  </si>
  <si>
    <t>Carrier Clinic</t>
  </si>
  <si>
    <t>CARRI</t>
  </si>
  <si>
    <t>Cascades</t>
  </si>
  <si>
    <t>464</t>
  </si>
  <si>
    <t>CCG Marketing</t>
  </si>
  <si>
    <t>CCGWC</t>
  </si>
  <si>
    <t>CCMUA</t>
  </si>
  <si>
    <t>CCUA Solar</t>
  </si>
  <si>
    <t>CCUA</t>
  </si>
  <si>
    <t>Cedar Branch</t>
  </si>
  <si>
    <t>CEDAR</t>
  </si>
  <si>
    <t>Cedar Creek</t>
  </si>
  <si>
    <t>CDRCK</t>
  </si>
  <si>
    <t>CentraState Medical Center PV Facility</t>
  </si>
  <si>
    <t>CS</t>
  </si>
  <si>
    <t>CES Cherry Hill Solar</t>
  </si>
  <si>
    <t>CHNJ</t>
  </si>
  <si>
    <t>Chambers Cogeneration LP</t>
  </si>
  <si>
    <t>BIT</t>
  </si>
  <si>
    <t>Chanel Piscataway Rooftop</t>
  </si>
  <si>
    <t>CPR</t>
  </si>
  <si>
    <t>Cherry Hill</t>
  </si>
  <si>
    <t>CH</t>
  </si>
  <si>
    <t>Christmas Tree Shops DC Burlington NJ</t>
  </si>
  <si>
    <t>FINJ</t>
  </si>
  <si>
    <t>Cinnaminson Landfill Solar</t>
  </si>
  <si>
    <t>CINN</t>
  </si>
  <si>
    <t>Cinnamon Bay Edgeboro Landfill</t>
  </si>
  <si>
    <t>CIP II/AR Bridgewater Holdings - NJCOE</t>
  </si>
  <si>
    <t>02</t>
  </si>
  <si>
    <t>Clayville</t>
  </si>
  <si>
    <t>College of New Jersey</t>
  </si>
  <si>
    <t>COGEN</t>
  </si>
  <si>
    <t>Colonial Pipeline Allentown Chesterfield</t>
  </si>
  <si>
    <t>CPAC</t>
  </si>
  <si>
    <t>Colonial Pipeline Woodbury West Deptford</t>
  </si>
  <si>
    <t>CPWWD</t>
  </si>
  <si>
    <t>Community Foodbank of NJ</t>
  </si>
  <si>
    <t>FDBNK</t>
  </si>
  <si>
    <t>Connell East LLC</t>
  </si>
  <si>
    <t>LOREA</t>
  </si>
  <si>
    <t>Constellation New Energy Inc</t>
  </si>
  <si>
    <t>Cornerstone Power Holmdel LLC</t>
  </si>
  <si>
    <t>Cornerstone Power Vineland I LLC</t>
  </si>
  <si>
    <t>Corning Pharmaceutical Glass</t>
  </si>
  <si>
    <t>GG</t>
  </si>
  <si>
    <t>County College of Morris</t>
  </si>
  <si>
    <t>PV01</t>
  </si>
  <si>
    <t>Covanta Essex Company</t>
  </si>
  <si>
    <t>Cranbury</t>
  </si>
  <si>
    <t>CRANB</t>
  </si>
  <si>
    <t>Cumberland (NJ)</t>
  </si>
  <si>
    <t>CUMB</t>
  </si>
  <si>
    <t>CUMB2</t>
  </si>
  <si>
    <t>Cumberland County Solid Waste Complex</t>
  </si>
  <si>
    <t>GEN 2</t>
  </si>
  <si>
    <t>GEN 3</t>
  </si>
  <si>
    <t>Day Four Solar LLC</t>
  </si>
  <si>
    <t>DAY04</t>
  </si>
  <si>
    <t>DCO Burlington</t>
  </si>
  <si>
    <t>CTG-1</t>
  </si>
  <si>
    <t>Delanco</t>
  </si>
  <si>
    <t>DELAN</t>
  </si>
  <si>
    <t>Delilah Road Landfill</t>
  </si>
  <si>
    <t>DRLS</t>
  </si>
  <si>
    <t>Deutsche Bank- Piscataway Solar</t>
  </si>
  <si>
    <t>DBPIS</t>
  </si>
  <si>
    <t>DG Amaze ACY1</t>
  </si>
  <si>
    <t>ACY1</t>
  </si>
  <si>
    <t>DG Camden LLC Holtec</t>
  </si>
  <si>
    <t>HOLTC</t>
  </si>
  <si>
    <t>DG Florham Park Solar LLC</t>
  </si>
  <si>
    <t>BASF</t>
  </si>
  <si>
    <t>DG Infineum</t>
  </si>
  <si>
    <t>INFNM</t>
  </si>
  <si>
    <t>DG Iron Mountain</t>
  </si>
  <si>
    <t>IRNMT</t>
  </si>
  <si>
    <t>DG New Jersey Solar RLS Logistics</t>
  </si>
  <si>
    <t>RLSNJ</t>
  </si>
  <si>
    <t>Dix Solar, L.L.C</t>
  </si>
  <si>
    <t>DIXSL</t>
  </si>
  <si>
    <t>Dow Jones South Brunswick Solar</t>
  </si>
  <si>
    <t>PV02</t>
  </si>
  <si>
    <t>DRPA Lindenwold Station Solar Project</t>
  </si>
  <si>
    <t>DLSSP</t>
  </si>
  <si>
    <t>DSM Nutritional Products Solar</t>
  </si>
  <si>
    <t>DSM</t>
  </si>
  <si>
    <t>DSM Solar</t>
  </si>
  <si>
    <t>DTE Atlantic, LLC</t>
  </si>
  <si>
    <t>ACB-1</t>
  </si>
  <si>
    <t>Eagle Point Power Generation</t>
  </si>
  <si>
    <t>GTG1</t>
  </si>
  <si>
    <t>GTG2</t>
  </si>
  <si>
    <t>STG1</t>
  </si>
  <si>
    <t>STG2</t>
  </si>
  <si>
    <t>East Amwell</t>
  </si>
  <si>
    <t>AMWEL</t>
  </si>
  <si>
    <t>East Orange Solar</t>
  </si>
  <si>
    <t>EDF Ph1 Toms River</t>
  </si>
  <si>
    <t>Elmwood Park Power LLC</t>
  </si>
  <si>
    <t>Engelhard Solar LLC</t>
  </si>
  <si>
    <t>EQX002 Secaucus Rd Fuel Cell</t>
  </si>
  <si>
    <t>EQX02</t>
  </si>
  <si>
    <t>EQX003 Secaucus Rd Fuel Cell</t>
  </si>
  <si>
    <t>EQX03</t>
  </si>
  <si>
    <t>EQX012 Harz Fuel Cell</t>
  </si>
  <si>
    <t>EQX12</t>
  </si>
  <si>
    <t>Essex County Correctional Facility Cogen</t>
  </si>
  <si>
    <t>EG1</t>
  </si>
  <si>
    <t>EG2</t>
  </si>
  <si>
    <t>ETS Ewing Solar Facility</t>
  </si>
  <si>
    <t>ETS1</t>
  </si>
  <si>
    <t>FedEx Woodbridge</t>
  </si>
  <si>
    <t>Flemington Solar</t>
  </si>
  <si>
    <t>FSNJ</t>
  </si>
  <si>
    <t>Florence Solar W3-080, LLC</t>
  </si>
  <si>
    <t>Forked River</t>
  </si>
  <si>
    <t>Frankford Solar</t>
  </si>
  <si>
    <t>Franklin Solar</t>
  </si>
  <si>
    <t>FRANK</t>
  </si>
  <si>
    <t>Freeze Solar</t>
  </si>
  <si>
    <t>French's Landfill PV</t>
  </si>
  <si>
    <t>Frenchtown I Solar</t>
  </si>
  <si>
    <t>F1NJ</t>
  </si>
  <si>
    <t>Frenchtown II Solar</t>
  </si>
  <si>
    <t>F2NJ</t>
  </si>
  <si>
    <t>Frenchtown III Solar</t>
  </si>
  <si>
    <t>F3NJ</t>
  </si>
  <si>
    <t>G&amp;S Wantage Solar LLC</t>
  </si>
  <si>
    <t>Galloway Landfill</t>
  </si>
  <si>
    <t>GALLO</t>
  </si>
  <si>
    <t>Garfield Solar</t>
  </si>
  <si>
    <t>GARFE</t>
  </si>
  <si>
    <t>GARFN</t>
  </si>
  <si>
    <t>GARFS</t>
  </si>
  <si>
    <t>GARMS</t>
  </si>
  <si>
    <t>Gemini Technologies Services, Inc. Solar</t>
  </si>
  <si>
    <t>DBGAT</t>
  </si>
  <si>
    <t>Gilbert</t>
  </si>
  <si>
    <t>5</t>
  </si>
  <si>
    <t>6</t>
  </si>
  <si>
    <t>7</t>
  </si>
  <si>
    <t>8</t>
  </si>
  <si>
    <t>9</t>
  </si>
  <si>
    <t>Glopak Solar PV Power Plant</t>
  </si>
  <si>
    <t>INV1R</t>
  </si>
  <si>
    <t>INV2G</t>
  </si>
  <si>
    <t>Gloucester Community College Solar</t>
  </si>
  <si>
    <t>Goya Foods, Inc- Jersey City Solar</t>
  </si>
  <si>
    <t>Goya Foods, Inc- Secaucus Solar</t>
  </si>
  <si>
    <t>Great Falls Hydro Project</t>
  </si>
  <si>
    <t>HY</t>
  </si>
  <si>
    <t>WAT</t>
  </si>
  <si>
    <t>GEN3</t>
  </si>
  <si>
    <t>GSPP Onyx New Brunswick LLC</t>
  </si>
  <si>
    <t>NBOE1</t>
  </si>
  <si>
    <t>NBOE2</t>
  </si>
  <si>
    <t>NBOE3</t>
  </si>
  <si>
    <t>NBOE4</t>
  </si>
  <si>
    <t>Hall's Warehouse Solar Project</t>
  </si>
  <si>
    <t>TBD</t>
  </si>
  <si>
    <t>Hamilton Solar-Crosswicks</t>
  </si>
  <si>
    <t>PV2</t>
  </si>
  <si>
    <t>Hanover</t>
  </si>
  <si>
    <t>HNOVR</t>
  </si>
  <si>
    <t>Harmon DC Totowa NJ</t>
  </si>
  <si>
    <t>TONJ</t>
  </si>
  <si>
    <t>Harmony</t>
  </si>
  <si>
    <t>HRMNY</t>
  </si>
  <si>
    <t>Hartz Way</t>
  </si>
  <si>
    <t>Haworth Water Treatment Plant</t>
  </si>
  <si>
    <t>GEN4</t>
  </si>
  <si>
    <t>GEN5</t>
  </si>
  <si>
    <t>GEN6</t>
  </si>
  <si>
    <t>Heller 400M</t>
  </si>
  <si>
    <t>A</t>
  </si>
  <si>
    <t>B</t>
  </si>
  <si>
    <t>C</t>
  </si>
  <si>
    <t>Heller Industrial Parks</t>
  </si>
  <si>
    <t>HH</t>
  </si>
  <si>
    <t>HII</t>
  </si>
  <si>
    <t>HJC</t>
  </si>
  <si>
    <t>HM</t>
  </si>
  <si>
    <t>Highland Park Borough Solar</t>
  </si>
  <si>
    <t>HIGH</t>
  </si>
  <si>
    <t>HPBA</t>
  </si>
  <si>
    <t>Hoffmann LaRoche</t>
  </si>
  <si>
    <t>TG01</t>
  </si>
  <si>
    <t>TG03</t>
  </si>
  <si>
    <t>Holland Solar</t>
  </si>
  <si>
    <t>Hopewell Cogeneration NJ</t>
  </si>
  <si>
    <t>Hopewell Valley High School Hybrid</t>
  </si>
  <si>
    <t>BA1</t>
  </si>
  <si>
    <t>HWVHS</t>
  </si>
  <si>
    <t>Howard Down</t>
  </si>
  <si>
    <t>11</t>
  </si>
  <si>
    <t>Howell Solar</t>
  </si>
  <si>
    <t>Hunterdon Health System Solar Project</t>
  </si>
  <si>
    <t>IFF Hazlet</t>
  </si>
  <si>
    <t>GRND</t>
  </si>
  <si>
    <t>IFF Union Beach Project</t>
  </si>
  <si>
    <t>IFFUB</t>
  </si>
  <si>
    <t>IGS FE Trenton, LLC</t>
  </si>
  <si>
    <t>229</t>
  </si>
  <si>
    <t>IGS Solar I - EWR5</t>
  </si>
  <si>
    <t>EWR5</t>
  </si>
  <si>
    <t>IGS Solar I - EWR6</t>
  </si>
  <si>
    <t>EWR6</t>
  </si>
  <si>
    <t>IIV000 Mt Bethel Fuel Cell</t>
  </si>
  <si>
    <t>IIV0A</t>
  </si>
  <si>
    <t>IIV0B</t>
  </si>
  <si>
    <t>IKEA Westhampton 061</t>
  </si>
  <si>
    <t>ILR Landfill</t>
  </si>
  <si>
    <t>ILR1</t>
  </si>
  <si>
    <t>Imclone Solar Electric Facility</t>
  </si>
  <si>
    <t>IM</t>
  </si>
  <si>
    <t>IOS - ERW9</t>
  </si>
  <si>
    <t>EWR9</t>
  </si>
  <si>
    <t>ISH Solar Central, LLC</t>
  </si>
  <si>
    <t>Jackson Board of Education-Liberty HS</t>
  </si>
  <si>
    <t>Jackson Legler Solar 1 LLC</t>
  </si>
  <si>
    <t>314</t>
  </si>
  <si>
    <t>Jacobstown</t>
  </si>
  <si>
    <t>Jefferson Avenue</t>
  </si>
  <si>
    <t>Jersey City DWP</t>
  </si>
  <si>
    <t>10331</t>
  </si>
  <si>
    <t>Jersey Gardens Phase 1</t>
  </si>
  <si>
    <t>Jersey Gardens Phase 2</t>
  </si>
  <si>
    <t>Jersey-Atlantic Wind Farm</t>
  </si>
  <si>
    <t>JMB Mcguire-Dix-Lakehurst Solar Project</t>
  </si>
  <si>
    <t>UCIV</t>
  </si>
  <si>
    <t>Johnson Matthey, Inc. Solar</t>
  </si>
  <si>
    <t>Jordache Enterprises Solar</t>
  </si>
  <si>
    <t>Junction Road</t>
  </si>
  <si>
    <t>JUNCT</t>
  </si>
  <si>
    <t>KDC Solar ASGM</t>
  </si>
  <si>
    <t>ARDAH</t>
  </si>
  <si>
    <t>KDC Solar CSCP LLC</t>
  </si>
  <si>
    <t>CSCP</t>
  </si>
  <si>
    <t>KDC Solar PR1, LLC</t>
  </si>
  <si>
    <t>SF</t>
  </si>
  <si>
    <t>Kenilworth Energy Facility</t>
  </si>
  <si>
    <t>Kinsley II Landfill Solar System</t>
  </si>
  <si>
    <t>KINS2</t>
  </si>
  <si>
    <t>Kinsley Landfill Solar</t>
  </si>
  <si>
    <t>KINS</t>
  </si>
  <si>
    <t>L&amp;D Landfill Solar</t>
  </si>
  <si>
    <t>L&amp;D</t>
  </si>
  <si>
    <t>LabCorp Engine</t>
  </si>
  <si>
    <t>LCG</t>
  </si>
  <si>
    <t>Lakehurst Solar</t>
  </si>
  <si>
    <t>LAKHS</t>
  </si>
  <si>
    <t>Lakewood Cheddar School</t>
  </si>
  <si>
    <t>Lebanon Solar</t>
  </si>
  <si>
    <t>LSNJ</t>
  </si>
  <si>
    <t>Linden Cogen Plant</t>
  </si>
  <si>
    <t>GTG3</t>
  </si>
  <si>
    <t>GTG4</t>
  </si>
  <si>
    <t>GTG5</t>
  </si>
  <si>
    <t>GTG6</t>
  </si>
  <si>
    <t>STG3</t>
  </si>
  <si>
    <t>Linden Hawk Rise Solar CSG</t>
  </si>
  <si>
    <t>LINDN</t>
  </si>
  <si>
    <t>Linden Solar Farm</t>
  </si>
  <si>
    <t>LIND</t>
  </si>
  <si>
    <t>Livingston Solar Canopies</t>
  </si>
  <si>
    <t>LVSC</t>
  </si>
  <si>
    <t>Livingston Solar Farm</t>
  </si>
  <si>
    <t>LVSF</t>
  </si>
  <si>
    <t>Logan Generating Plant</t>
  </si>
  <si>
    <t>L'Oreal Franklin</t>
  </si>
  <si>
    <t>L'Oreal Monmouth</t>
  </si>
  <si>
    <t>L'Oreal Piscataway</t>
  </si>
  <si>
    <t>UNIT3</t>
  </si>
  <si>
    <t>Lower Cape May HS</t>
  </si>
  <si>
    <t>LTMUA</t>
  </si>
  <si>
    <t>Manalapan Village Solar</t>
  </si>
  <si>
    <t>MANVL</t>
  </si>
  <si>
    <t>Manheim New Jersey</t>
  </si>
  <si>
    <t>NJSGR</t>
  </si>
  <si>
    <t>NJSRO</t>
  </si>
  <si>
    <t>Maple Solar</t>
  </si>
  <si>
    <t>P1</t>
  </si>
  <si>
    <t>P2</t>
  </si>
  <si>
    <t>Mars Wrigley Confectionery US, LLC</t>
  </si>
  <si>
    <t>Matrix Buildings A&amp;B (Perth Amboy) Solar</t>
  </si>
  <si>
    <t>MATR</t>
  </si>
  <si>
    <t>Matrix Stults Road Solar Facility</t>
  </si>
  <si>
    <t>STULT</t>
  </si>
  <si>
    <t>McCullough Road Solar Farm</t>
  </si>
  <si>
    <t>WASHG</t>
  </si>
  <si>
    <t>McGraw Hill Solar</t>
  </si>
  <si>
    <t>MCGRH</t>
  </si>
  <si>
    <t>McKee City Solar Phase 2</t>
  </si>
  <si>
    <t>Medford WWTP</t>
  </si>
  <si>
    <t>MED1</t>
  </si>
  <si>
    <t>Mercer County Community College</t>
  </si>
  <si>
    <t>Mercer Mall</t>
  </si>
  <si>
    <t>Merck Rahway Power Plant</t>
  </si>
  <si>
    <t>GEN8</t>
  </si>
  <si>
    <t>GEN9</t>
  </si>
  <si>
    <t>GEN9A</t>
  </si>
  <si>
    <t>Mickleton Station</t>
  </si>
  <si>
    <t>MICK</t>
  </si>
  <si>
    <t>Middlesex Apple Orchard Solar</t>
  </si>
  <si>
    <t>SEF-1</t>
  </si>
  <si>
    <t>SEF-2</t>
  </si>
  <si>
    <t>Middlesex County Utilities Authority</t>
  </si>
  <si>
    <t>100</t>
  </si>
  <si>
    <t>200</t>
  </si>
  <si>
    <t>300</t>
  </si>
  <si>
    <t>Milford Solar Farm (NJ) LLC</t>
  </si>
  <si>
    <t>MILFD</t>
  </si>
  <si>
    <t>Milhurst Solar</t>
  </si>
  <si>
    <t>NPSMH</t>
  </si>
  <si>
    <t>Mill Creek Solar</t>
  </si>
  <si>
    <t>MILLC</t>
  </si>
  <si>
    <t>Millville City Sewer Auth WTP</t>
  </si>
  <si>
    <t>U1BB</t>
  </si>
  <si>
    <t>U2DB</t>
  </si>
  <si>
    <t>Monroe Solar Farm, LLC</t>
  </si>
  <si>
    <t>MONR1</t>
  </si>
  <si>
    <t>Montclair State University Cogen</t>
  </si>
  <si>
    <t>ENG-1</t>
  </si>
  <si>
    <t>ENG-2</t>
  </si>
  <si>
    <t>Mount Laurel Solar</t>
  </si>
  <si>
    <t>LAURL</t>
  </si>
  <si>
    <t>Mt Arlington Solar 1 LLC</t>
  </si>
  <si>
    <t>196</t>
  </si>
  <si>
    <t>Munich Re Plaza</t>
  </si>
  <si>
    <t>PZ1</t>
  </si>
  <si>
    <t>PZ2</t>
  </si>
  <si>
    <t>Murray Hill Solar</t>
  </si>
  <si>
    <t>MHNJ</t>
  </si>
  <si>
    <t>NAEA Lakewood LLC</t>
  </si>
  <si>
    <t>NAEA Ocean Peaking Power LLC</t>
  </si>
  <si>
    <t>OPP3</t>
  </si>
  <si>
    <t>OPP4</t>
  </si>
  <si>
    <t>NES Rutgers Solar</t>
  </si>
  <si>
    <t>LKWD1</t>
  </si>
  <si>
    <t>New Road Solar, LLC</t>
  </si>
  <si>
    <t>NEWRD</t>
  </si>
  <si>
    <t>Newark Bay Cogeneration Partnership LP</t>
  </si>
  <si>
    <t>Newark Energy Center</t>
  </si>
  <si>
    <t>GT-1</t>
  </si>
  <si>
    <t>GT-2</t>
  </si>
  <si>
    <t>STG-1</t>
  </si>
  <si>
    <t>NHA at Mansfield NJ</t>
  </si>
  <si>
    <t>NJ Oak Solar Plant</t>
  </si>
  <si>
    <t>OAK</t>
  </si>
  <si>
    <t>NJMC Landfill</t>
  </si>
  <si>
    <t>NJMC</t>
  </si>
  <si>
    <t>North Bergen Solar</t>
  </si>
  <si>
    <t>North Jersey Media Group Solar Facility</t>
  </si>
  <si>
    <t>NJMG</t>
  </si>
  <si>
    <t>North Run</t>
  </si>
  <si>
    <t>NRUN1</t>
  </si>
  <si>
    <t>NorthPark Solar</t>
  </si>
  <si>
    <t>NPSP1</t>
  </si>
  <si>
    <t>NPSP2</t>
  </si>
  <si>
    <t>Ocean County Landfill</t>
  </si>
  <si>
    <t>UNT1</t>
  </si>
  <si>
    <t>UNT10</t>
  </si>
  <si>
    <t>UNT11</t>
  </si>
  <si>
    <t>UNT12</t>
  </si>
  <si>
    <t>UNT2</t>
  </si>
  <si>
    <t>UNT3</t>
  </si>
  <si>
    <t>UNT4</t>
  </si>
  <si>
    <t>UNT5</t>
  </si>
  <si>
    <t>UNT6</t>
  </si>
  <si>
    <t>UNT7</t>
  </si>
  <si>
    <t>UNT8</t>
  </si>
  <si>
    <t>UNT9</t>
  </si>
  <si>
    <t>Old Bridge Solar Farm</t>
  </si>
  <si>
    <t>OLDBR</t>
  </si>
  <si>
    <t>Overlook Medical Center</t>
  </si>
  <si>
    <t>CHPS1</t>
  </si>
  <si>
    <t>CHPS2</t>
  </si>
  <si>
    <t>OA</t>
  </si>
  <si>
    <t>CHPS3</t>
  </si>
  <si>
    <t>Owens Corning</t>
  </si>
  <si>
    <t>Paradise Solar Energy Center</t>
  </si>
  <si>
    <t>Parkland Landfill Solar</t>
  </si>
  <si>
    <t>PARK</t>
  </si>
  <si>
    <t>Parlin Power Plant</t>
  </si>
  <si>
    <t>Parlin Solar LLC</t>
  </si>
  <si>
    <t>Passaic Valley Water Commission</t>
  </si>
  <si>
    <t>Patriots Stadium</t>
  </si>
  <si>
    <t>Paulsboro Refinery</t>
  </si>
  <si>
    <t>OG</t>
  </si>
  <si>
    <t>PC</t>
  </si>
  <si>
    <t>Pedricktown Cogeneration Company LP</t>
  </si>
  <si>
    <t>Pemberton Road I</t>
  </si>
  <si>
    <t>PEMB1</t>
  </si>
  <si>
    <t>Pemberton Road II</t>
  </si>
  <si>
    <t>PEMB2</t>
  </si>
  <si>
    <t>Pennsauken Brownfield Solar</t>
  </si>
  <si>
    <t>PENN</t>
  </si>
  <si>
    <t>Pennsauken Landfill</t>
  </si>
  <si>
    <t>Pennsauken Solar</t>
  </si>
  <si>
    <t>GEN 1</t>
  </si>
  <si>
    <t>GEN 4</t>
  </si>
  <si>
    <t>GEN 5</t>
  </si>
  <si>
    <t>GEN 6</t>
  </si>
  <si>
    <t>GEN 7</t>
  </si>
  <si>
    <t>GEN 8</t>
  </si>
  <si>
    <t>GEN 9</t>
  </si>
  <si>
    <t>GEN10</t>
  </si>
  <si>
    <t>Pfizer Peapack Solar</t>
  </si>
  <si>
    <t>07934</t>
  </si>
  <si>
    <t>Pilesgrove</t>
  </si>
  <si>
    <t>PILE</t>
  </si>
  <si>
    <t>Pittsgrove Solar</t>
  </si>
  <si>
    <t>Plainfield One Solar LLC</t>
  </si>
  <si>
    <t>Plumsted 537 LLC</t>
  </si>
  <si>
    <t>PLMST</t>
  </si>
  <si>
    <t>Pohatcong Solar Farm</t>
  </si>
  <si>
    <t>POHAT</t>
  </si>
  <si>
    <t>PPL Renewable Energy Merck Solar</t>
  </si>
  <si>
    <t>Princeton Energy Center, LLC</t>
  </si>
  <si>
    <t>EDG1</t>
  </si>
  <si>
    <t>EDG2</t>
  </si>
  <si>
    <t>EDG3</t>
  </si>
  <si>
    <t>S1</t>
  </si>
  <si>
    <t>Princeton Solar Project</t>
  </si>
  <si>
    <t>STONY</t>
  </si>
  <si>
    <t>Princeton University Cogeneration</t>
  </si>
  <si>
    <t>Prudential 55 Livingston Roseland Solar</t>
  </si>
  <si>
    <t>Prudential 80 Livingston Roseland Solar</t>
  </si>
  <si>
    <t>PSEG Burlington Generating Station</t>
  </si>
  <si>
    <t>121</t>
  </si>
  <si>
    <t>122</t>
  </si>
  <si>
    <t>123</t>
  </si>
  <si>
    <t>124</t>
  </si>
  <si>
    <t>PSEG Essex Generating Station</t>
  </si>
  <si>
    <t>PSEG Hackettstown</t>
  </si>
  <si>
    <t>PSEG Hope Creek Generating Station</t>
  </si>
  <si>
    <t>NUC</t>
  </si>
  <si>
    <t>PSEG Kearny Generating Station</t>
  </si>
  <si>
    <t>131</t>
  </si>
  <si>
    <t>132</t>
  </si>
  <si>
    <t>133</t>
  </si>
  <si>
    <t>134</t>
  </si>
  <si>
    <t>141</t>
  </si>
  <si>
    <t>142</t>
  </si>
  <si>
    <t>N121</t>
  </si>
  <si>
    <t>N122</t>
  </si>
  <si>
    <t>N123</t>
  </si>
  <si>
    <t>N124</t>
  </si>
  <si>
    <t>PSEG Linden Generating Station</t>
  </si>
  <si>
    <t>1001</t>
  </si>
  <si>
    <t>2001</t>
  </si>
  <si>
    <t>PSEG Salem Generating Station</t>
  </si>
  <si>
    <t>PSEG Sewaren Generating Station</t>
  </si>
  <si>
    <t>701</t>
  </si>
  <si>
    <t>702</t>
  </si>
  <si>
    <t>Quakertown Solar Farm, LLC</t>
  </si>
  <si>
    <t>QKRTN</t>
  </si>
  <si>
    <t>Raritan ITS</t>
  </si>
  <si>
    <t>Raritan Solar</t>
  </si>
  <si>
    <t>Raritan Solar - 53 Highway</t>
  </si>
  <si>
    <t>RARIT</t>
  </si>
  <si>
    <t>Rariton OMP</t>
  </si>
  <si>
    <t>CHP1</t>
  </si>
  <si>
    <t>RB Manufacturing LLC Belle Mead NJ</t>
  </si>
  <si>
    <t>RBBM</t>
  </si>
  <si>
    <t>Red Oak Power LLC</t>
  </si>
  <si>
    <t>0001</t>
  </si>
  <si>
    <t>0002</t>
  </si>
  <si>
    <t>0003</t>
  </si>
  <si>
    <t>0004</t>
  </si>
  <si>
    <t>Reeves South</t>
  </si>
  <si>
    <t>REEV1</t>
  </si>
  <si>
    <t>Reeves Station Rd East</t>
  </si>
  <si>
    <t>REEVE</t>
  </si>
  <si>
    <t>River Terminal Development Solar</t>
  </si>
  <si>
    <t>RTD1</t>
  </si>
  <si>
    <t>RTD2</t>
  </si>
  <si>
    <t>RTD3</t>
  </si>
  <si>
    <t>RTD4</t>
  </si>
  <si>
    <t>RTD5</t>
  </si>
  <si>
    <t>RTD6</t>
  </si>
  <si>
    <t>Riverside Renewable Energy LLC</t>
  </si>
  <si>
    <t>Rock Solid</t>
  </si>
  <si>
    <t>ROCK1</t>
  </si>
  <si>
    <t>Rotor Clip</t>
  </si>
  <si>
    <t>RCLIP</t>
  </si>
  <si>
    <t>Royal Wine Corp Solar Power Plant</t>
  </si>
  <si>
    <t>Rutgers Biomedical and Health Cogen</t>
  </si>
  <si>
    <t>Sabert Solar</t>
  </si>
  <si>
    <t>SABER</t>
  </si>
  <si>
    <t>Samuel Mickle School</t>
  </si>
  <si>
    <t>248</t>
  </si>
  <si>
    <t>Sayreville</t>
  </si>
  <si>
    <t>Sayreville Cogeneration Facility</t>
  </si>
  <si>
    <t>CT1</t>
  </si>
  <si>
    <t>CT2</t>
  </si>
  <si>
    <t>ST1</t>
  </si>
  <si>
    <t>Sayreville Solar Project</t>
  </si>
  <si>
    <t>SAYRE</t>
  </si>
  <si>
    <t>SCS Randolph 012175 Somerset, LLC</t>
  </si>
  <si>
    <t>20211</t>
  </si>
  <si>
    <t>Seabrook Solar Plant</t>
  </si>
  <si>
    <t>P21A</t>
  </si>
  <si>
    <t>P21B</t>
  </si>
  <si>
    <t>P2P2</t>
  </si>
  <si>
    <t>SBS1</t>
  </si>
  <si>
    <t>Seabrook Village</t>
  </si>
  <si>
    <t>07724</t>
  </si>
  <si>
    <t>Seaside Heights Power Plant</t>
  </si>
  <si>
    <t>UINT3</t>
  </si>
  <si>
    <t>Selective Insurance</t>
  </si>
  <si>
    <t>9853</t>
  </si>
  <si>
    <t>Sharon Station</t>
  </si>
  <si>
    <t>SHRN1</t>
  </si>
  <si>
    <t>Sherman Avenue</t>
  </si>
  <si>
    <t>SEHR</t>
  </si>
  <si>
    <t>Shore Point Solar</t>
  </si>
  <si>
    <t>Short Hills Mall</t>
  </si>
  <si>
    <t>SHM</t>
  </si>
  <si>
    <t>Silver Lake Solar Farm</t>
  </si>
  <si>
    <t>SILV</t>
  </si>
  <si>
    <t>Silvi Gibraltar Rock</t>
  </si>
  <si>
    <t>08502</t>
  </si>
  <si>
    <t>Skillman</t>
  </si>
  <si>
    <t>Solar Star New Jersey NJ LLC</t>
  </si>
  <si>
    <t>Solvay Solar</t>
  </si>
  <si>
    <t>SSP</t>
  </si>
  <si>
    <t>Spartan</t>
  </si>
  <si>
    <t>Springfield Solar Project</t>
  </si>
  <si>
    <t>NJLND</t>
  </si>
  <si>
    <t>St.Joseph's Regional Medical Center</t>
  </si>
  <si>
    <t>7E600</t>
  </si>
  <si>
    <t>8E675</t>
  </si>
  <si>
    <t>9E600</t>
  </si>
  <si>
    <t>E10</t>
  </si>
  <si>
    <t>E16</t>
  </si>
  <si>
    <t>E27</t>
  </si>
  <si>
    <t>E28</t>
  </si>
  <si>
    <t>E29</t>
  </si>
  <si>
    <t>E30</t>
  </si>
  <si>
    <t>Stockton Athletic Center</t>
  </si>
  <si>
    <t>2LOT7</t>
  </si>
  <si>
    <t>LOT7</t>
  </si>
  <si>
    <t>SAC</t>
  </si>
  <si>
    <t>Stryker 22, L.L.C.</t>
  </si>
  <si>
    <t>EDGRD</t>
  </si>
  <si>
    <t>Summit Associates</t>
  </si>
  <si>
    <t>SUMA</t>
  </si>
  <si>
    <t>Summit Water Nexus Mt. Holly, LLC Solar</t>
  </si>
  <si>
    <t>MHWWT</t>
  </si>
  <si>
    <t>The City of Vineland at North Vineland</t>
  </si>
  <si>
    <t>The City of Vineland at West Vineland</t>
  </si>
  <si>
    <t>The Lawrenceville School Solar Facility</t>
  </si>
  <si>
    <t>TLS</t>
  </si>
  <si>
    <t>Thermo Fisher</t>
  </si>
  <si>
    <t>Timber Creek HS</t>
  </si>
  <si>
    <t>Tinton Falls Solar Farm</t>
  </si>
  <si>
    <t>Tioga Solar Morris County 1 LLC</t>
  </si>
  <si>
    <t>MMIR</t>
  </si>
  <si>
    <t>Tissington Solar</t>
  </si>
  <si>
    <t>MC</t>
  </si>
  <si>
    <t>Titusville Solar</t>
  </si>
  <si>
    <t>Toys R Us- DE, Inc. at Mt. Olive, NJ</t>
  </si>
  <si>
    <t>Trenton Solar Farm</t>
  </si>
  <si>
    <t>TREN</t>
  </si>
  <si>
    <t>Union County Resource Recovery</t>
  </si>
  <si>
    <t>United Stationers Supply Solar Electric</t>
  </si>
  <si>
    <t>SEF-A</t>
  </si>
  <si>
    <t>SEF-B</t>
  </si>
  <si>
    <t>US Foods Solar</t>
  </si>
  <si>
    <t>USFDS</t>
  </si>
  <si>
    <t>USAA Black Bear Energy</t>
  </si>
  <si>
    <t>USBC1</t>
  </si>
  <si>
    <t>Vicinity Energy Trenton, L.P.</t>
  </si>
  <si>
    <t>7214</t>
  </si>
  <si>
    <t>Vineland Headquarters</t>
  </si>
  <si>
    <t>VHQ</t>
  </si>
  <si>
    <t>Vineland Mays Landing Solar</t>
  </si>
  <si>
    <t>VNLND</t>
  </si>
  <si>
    <t>Wakefern Food Corp</t>
  </si>
  <si>
    <t>Warren County Solar</t>
  </si>
  <si>
    <t>WC Landfill Energy LLC</t>
  </si>
  <si>
    <t>WEA Texas Bayonne</t>
  </si>
  <si>
    <t>BAYO</t>
  </si>
  <si>
    <t>West Deptford Energy Station</t>
  </si>
  <si>
    <t>E101</t>
  </si>
  <si>
    <t>E102</t>
  </si>
  <si>
    <t>West Pemberton</t>
  </si>
  <si>
    <t>West Station (NJ)</t>
  </si>
  <si>
    <t>Westside Avenue</t>
  </si>
  <si>
    <t>Wheelabrator Gloucester LP</t>
  </si>
  <si>
    <t>William G Mennen Sports Solar</t>
  </si>
  <si>
    <t>MENN</t>
  </si>
  <si>
    <t>William Paterson University</t>
  </si>
  <si>
    <t>WPU1</t>
  </si>
  <si>
    <t>Williams-Sonoma Solar Facility</t>
  </si>
  <si>
    <t>WS</t>
  </si>
  <si>
    <t>Wilzig Associates, LLC</t>
  </si>
  <si>
    <t>WILZG</t>
  </si>
  <si>
    <t>Woodbine Landfill Plant</t>
  </si>
  <si>
    <t>V1021</t>
  </si>
  <si>
    <t>Woodbridge Energy Center</t>
  </si>
  <si>
    <t>CT001</t>
  </si>
  <si>
    <t>CT002</t>
  </si>
  <si>
    <t>ST001</t>
  </si>
  <si>
    <t>Yards Creek Energy</t>
  </si>
  <si>
    <t>PS</t>
  </si>
  <si>
    <t>Yardville Solar Farm</t>
  </si>
  <si>
    <t>YARD</t>
  </si>
  <si>
    <t>Generator ozone season net generation (MWh)</t>
  </si>
  <si>
    <t>Generation data source</t>
  </si>
  <si>
    <t>Generator year on-line</t>
  </si>
  <si>
    <t>GENNTOZ</t>
  </si>
  <si>
    <t>GENERSRC</t>
  </si>
  <si>
    <t>GENYRONL</t>
  </si>
  <si>
    <t>Distributed from 923 Generation And Fuel</t>
  </si>
  <si>
    <t>EIA-923 Generator File</t>
  </si>
  <si>
    <t>Data from EIA-923 Generator File overwritten with distributed data from EIA-923 Generation and Fuel</t>
  </si>
  <si>
    <t>Plant file sequence number</t>
  </si>
  <si>
    <t>Plant transmission or distribution system owner name</t>
  </si>
  <si>
    <t>Plant transmission or distribution system owner ID</t>
  </si>
  <si>
    <t>Utility name</t>
  </si>
  <si>
    <t>Utility ID</t>
  </si>
  <si>
    <t>Plant-level sector</t>
  </si>
  <si>
    <t>Balancing Authority Name</t>
  </si>
  <si>
    <t>Balancing Authority Code</t>
  </si>
  <si>
    <t>NERC region acronym</t>
  </si>
  <si>
    <t>eGRID subregion acronym</t>
  </si>
  <si>
    <t>eGRID subregion name</t>
  </si>
  <si>
    <t xml:space="preserve">Plant associated ISO/RTO Territory </t>
  </si>
  <si>
    <t>Plant FIPS state code</t>
  </si>
  <si>
    <t>Plant FIPS county code</t>
  </si>
  <si>
    <t>Plant county name</t>
  </si>
  <si>
    <t>Plant latitude</t>
  </si>
  <si>
    <t>Plant longitude</t>
  </si>
  <si>
    <t>CAMD Program flag</t>
  </si>
  <si>
    <t>Number of units</t>
  </si>
  <si>
    <t>Number of generators</t>
  </si>
  <si>
    <t>Plant primary fuel</t>
  </si>
  <si>
    <t>Flag indicating if the plant burned or generated any amount of coal</t>
  </si>
  <si>
    <t>Nonbaseload Factor</t>
  </si>
  <si>
    <t>Biogas/ biomass plant adjustment flag</t>
  </si>
  <si>
    <t>Combined heat and power (CHP) plant adjustment flag</t>
  </si>
  <si>
    <t>CHP plant useful thermal output (MMBtu)</t>
  </si>
  <si>
    <t>CHP plant power to heat ratio</t>
  </si>
  <si>
    <t>CHP plant electric allocation factor</t>
  </si>
  <si>
    <t>Plant pumped storage flag</t>
  </si>
  <si>
    <t>Plant annual heat input from combustion (MMBtu)</t>
  </si>
  <si>
    <t>Plant ozone season heat input from combustion (MMBtu)</t>
  </si>
  <si>
    <t>Plant total annual heat input (MMBtu)</t>
  </si>
  <si>
    <t>Plant total ozone season heat input (MMBtu)</t>
  </si>
  <si>
    <t>Plant ozone season net generation (MWh)</t>
  </si>
  <si>
    <t>Plant ozone season NOx emissions (tons)</t>
  </si>
  <si>
    <t>Plant annual N2O emissions (lbs)</t>
  </si>
  <si>
    <t>Plant annual CO2 equivalent emissions (tons)</t>
  </si>
  <si>
    <t>Plant annual Hg emissions (lbs)</t>
  </si>
  <si>
    <t>Plant ozone season NOx total output emission rate (lb/MWh)</t>
  </si>
  <si>
    <t>Plant annual N2O total output emission rate (lb/MWh)</t>
  </si>
  <si>
    <t>Plant annual CO2 equivalent total output emission rate (lb/MWh)</t>
  </si>
  <si>
    <t>Plant annual Hg total output emission rate (lb/MWh)</t>
  </si>
  <si>
    <t>SEQPLT</t>
  </si>
  <si>
    <t>OPRNAME</t>
  </si>
  <si>
    <t>OPRCODE</t>
  </si>
  <si>
    <t>UTLSRVNM</t>
  </si>
  <si>
    <t>UTLSRVID</t>
  </si>
  <si>
    <t>SECTOR</t>
  </si>
  <si>
    <t>BANAME</t>
  </si>
  <si>
    <t>BACODE</t>
  </si>
  <si>
    <t>NERC</t>
  </si>
  <si>
    <t>SUBRGN</t>
  </si>
  <si>
    <t>SRNAME</t>
  </si>
  <si>
    <t>ISORTO</t>
  </si>
  <si>
    <t>FIPSST</t>
  </si>
  <si>
    <t>FIPSCNTY</t>
  </si>
  <si>
    <t>CNTYNAME</t>
  </si>
  <si>
    <t>LAT</t>
  </si>
  <si>
    <t>LON</t>
  </si>
  <si>
    <t>CAMDFLAG</t>
  </si>
  <si>
    <t>NUMUNT</t>
  </si>
  <si>
    <t>NUMGEN</t>
  </si>
  <si>
    <t>PLPRMFL</t>
  </si>
  <si>
    <t>COALFLAG</t>
  </si>
  <si>
    <t>NBFACTOR</t>
  </si>
  <si>
    <t>RMBMFLAG</t>
  </si>
  <si>
    <t>CHPFLAG</t>
  </si>
  <si>
    <t>USETHRMO</t>
  </si>
  <si>
    <t>PWRTOHT</t>
  </si>
  <si>
    <t>ELCALLOC</t>
  </si>
  <si>
    <t>PSFLAG</t>
  </si>
  <si>
    <t>PLHTIAN</t>
  </si>
  <si>
    <t>PLHTIOZ</t>
  </si>
  <si>
    <t>PLHTIANT</t>
  </si>
  <si>
    <t>PLHTIOZT</t>
  </si>
  <si>
    <t>PLNGENOZ</t>
  </si>
  <si>
    <t>PLNOXOZ</t>
  </si>
  <si>
    <t>PLN2OAN</t>
  </si>
  <si>
    <t>PLCO2EQA</t>
  </si>
  <si>
    <t>PLHGAN</t>
  </si>
  <si>
    <t>PLNOXRTO</t>
  </si>
  <si>
    <t>PLN2ORTA</t>
  </si>
  <si>
    <t>PLC2ERTA</t>
  </si>
  <si>
    <t>PLHGRTA</t>
  </si>
  <si>
    <t>Public Service Elec &amp; Gas Co</t>
  </si>
  <si>
    <t>Greenbacker Renewable Energy Corporation</t>
  </si>
  <si>
    <t>IPP Non-CHP</t>
  </si>
  <si>
    <t>PJM Interconnection, LLC</t>
  </si>
  <si>
    <t>PJM</t>
  </si>
  <si>
    <t>RFC</t>
  </si>
  <si>
    <t>RFCE</t>
  </si>
  <si>
    <t>RFC East</t>
  </si>
  <si>
    <t>34</t>
  </si>
  <si>
    <t>035</t>
  </si>
  <si>
    <t>Somerset</t>
  </si>
  <si>
    <t>021</t>
  </si>
  <si>
    <t>Mercer</t>
  </si>
  <si>
    <t>Jersey Central Power &amp; Lt Co</t>
  </si>
  <si>
    <t>G&amp;S Operations LLC</t>
  </si>
  <si>
    <t>NPCC</t>
  </si>
  <si>
    <t>Avidan Energy Solutions</t>
  </si>
  <si>
    <t>023</t>
  </si>
  <si>
    <t>Middlesex</t>
  </si>
  <si>
    <t>180 Raritan Energy Solutions, LLC</t>
  </si>
  <si>
    <t>Altus Power America Management, LLC</t>
  </si>
  <si>
    <t>NuGen Capital Management</t>
  </si>
  <si>
    <t>027</t>
  </si>
  <si>
    <t>Morris</t>
  </si>
  <si>
    <t>Hartz Solar, LLC</t>
  </si>
  <si>
    <t>Commercial Non-CHP</t>
  </si>
  <si>
    <t>017</t>
  </si>
  <si>
    <t>Hudson</t>
  </si>
  <si>
    <t>013</t>
  </si>
  <si>
    <t>Essex</t>
  </si>
  <si>
    <t>Atlantic City Electric Co</t>
  </si>
  <si>
    <t>Conductive Power</t>
  </si>
  <si>
    <t>001</t>
  </si>
  <si>
    <t>Atlantic</t>
  </si>
  <si>
    <t>AES Distributed Energy</t>
  </si>
  <si>
    <t>Yes</t>
  </si>
  <si>
    <t>AC Power 1, LLC</t>
  </si>
  <si>
    <t>005</t>
  </si>
  <si>
    <t>Burlington</t>
  </si>
  <si>
    <t>Goldman Sachs Renewable Power LLC</t>
  </si>
  <si>
    <t>NJR Clean Energy Ventures Corporation</t>
  </si>
  <si>
    <t>037</t>
  </si>
  <si>
    <t>Sussex</t>
  </si>
  <si>
    <t>ACM Energy, LLC</t>
  </si>
  <si>
    <t>Commercial CHP</t>
  </si>
  <si>
    <t>Viridity Energy Solutions, Inc.</t>
  </si>
  <si>
    <t>Syncarpha Alethea I, LLC</t>
  </si>
  <si>
    <t>EnterSolar</t>
  </si>
  <si>
    <t>039</t>
  </si>
  <si>
    <t>Union</t>
  </si>
  <si>
    <t>Long Island Power Authority</t>
  </si>
  <si>
    <t>Bloom Energy</t>
  </si>
  <si>
    <t>CVI CleanCapital Solar 4 LLC</t>
  </si>
  <si>
    <t>Sol Systems</t>
  </si>
  <si>
    <t>Bloom Energy 2009 PPA</t>
  </si>
  <si>
    <t>025</t>
  </si>
  <si>
    <t>Monmouth</t>
  </si>
  <si>
    <t>Constellation Solar New Jersey, LLC</t>
  </si>
  <si>
    <t>011</t>
  </si>
  <si>
    <t>Cumberland</t>
  </si>
  <si>
    <t>Dynamic Energy Solutions, LLC</t>
  </si>
  <si>
    <t>Industrial Non-CHP</t>
  </si>
  <si>
    <t>Consolidated Edison Co-NY Inc</t>
  </si>
  <si>
    <t>Bayonne Energy Center LLC</t>
  </si>
  <si>
    <t>New York Independent System Operator</t>
  </si>
  <si>
    <t>NYIS</t>
  </si>
  <si>
    <t>NYCW</t>
  </si>
  <si>
    <t>NPCC NYC/Westchester</t>
  </si>
  <si>
    <t>NYISO</t>
  </si>
  <si>
    <t>SUEZ North America, Inc</t>
  </si>
  <si>
    <t>Ocean County Utilities Auth</t>
  </si>
  <si>
    <t>029</t>
  </si>
  <si>
    <t>Ocean</t>
  </si>
  <si>
    <t>Phillips 66</t>
  </si>
  <si>
    <t>Bed Bath &amp; Beyond</t>
  </si>
  <si>
    <t>PSEG Fossil LLC</t>
  </si>
  <si>
    <t>003</t>
  </si>
  <si>
    <t>Bergen</t>
  </si>
  <si>
    <t>Orange &amp; Rockland Utils Inc</t>
  </si>
  <si>
    <t>Vanguard Energy Partners, LLC</t>
  </si>
  <si>
    <t>NYUP</t>
  </si>
  <si>
    <t>NPCC Upstate NY</t>
  </si>
  <si>
    <t>041</t>
  </si>
  <si>
    <t>Warren</t>
  </si>
  <si>
    <t>Tesla Inc.</t>
  </si>
  <si>
    <t>Electric Utility</t>
  </si>
  <si>
    <t>BNB Camden Solar LLC</t>
  </si>
  <si>
    <t>007</t>
  </si>
  <si>
    <t>Camden</t>
  </si>
  <si>
    <t>Bridgeport Disposal LLC</t>
  </si>
  <si>
    <t>015</t>
  </si>
  <si>
    <t>Gloucester</t>
  </si>
  <si>
    <t>Bristol-Myers Squibb Co</t>
  </si>
  <si>
    <t>IPP CHP</t>
  </si>
  <si>
    <t>Industrial CHP</t>
  </si>
  <si>
    <t>DG Northeast Solar II, LLC</t>
  </si>
  <si>
    <t>Burlington Generating Station</t>
  </si>
  <si>
    <t>Caldwell Wastewater Treatment Plant</t>
  </si>
  <si>
    <t>City of Vineland - (NJ)</t>
  </si>
  <si>
    <t>Camden Plant Holding, LLC</t>
  </si>
  <si>
    <t>Covanta Camden Energy Recovery Center</t>
  </si>
  <si>
    <t>Carlls Corner Energy Center</t>
  </si>
  <si>
    <t>Calpine New Jersey Generation LLC</t>
  </si>
  <si>
    <t>Carneys Point</t>
  </si>
  <si>
    <t>US Operating Services Company</t>
  </si>
  <si>
    <t>033</t>
  </si>
  <si>
    <t>Salem</t>
  </si>
  <si>
    <t>Sunlight General Solar Fund II, LLC</t>
  </si>
  <si>
    <t>Camden Solar Center, LLC</t>
  </si>
  <si>
    <t>CCUA Solar, LLC</t>
  </si>
  <si>
    <t>CleanCapital</t>
  </si>
  <si>
    <t>Pacific Gas &amp; Electric Co</t>
  </si>
  <si>
    <t>Consolidated Edison Solutions Inc</t>
  </si>
  <si>
    <t>NFI Solar LLC</t>
  </si>
  <si>
    <t>City of Murfreesboro</t>
  </si>
  <si>
    <t>Cinnamon Bay LLC</t>
  </si>
  <si>
    <t>COE Bridgewater LLC c/o Thor Equities, LLC</t>
  </si>
  <si>
    <t>The College of New Jersey</t>
  </si>
  <si>
    <t>Connell East LLC.</t>
  </si>
  <si>
    <t>Constellation Solar Federal LLC</t>
  </si>
  <si>
    <t>OCI Solar Power</t>
  </si>
  <si>
    <t>Sunlight General Morris Solar LLC</t>
  </si>
  <si>
    <t>RE Cranbury Solar 1, LLC</t>
  </si>
  <si>
    <t>EPP Renewable Energy</t>
  </si>
  <si>
    <t>Cumberland Energy Center</t>
  </si>
  <si>
    <t>Delanco Coopertown Rd Solar 2, LLC</t>
  </si>
  <si>
    <t>CVI CleanCapital Solar 5 LLC</t>
  </si>
  <si>
    <t>Deutsche Bank</t>
  </si>
  <si>
    <t>DG Amaze New Jersey, LLC</t>
  </si>
  <si>
    <t>DG Camden, LLC</t>
  </si>
  <si>
    <t>PSEG Energy Resources and Trade</t>
  </si>
  <si>
    <t>DG Linden New Jersey LLC</t>
  </si>
  <si>
    <t>DG Edison New Jersey LLC</t>
  </si>
  <si>
    <t>DG New Jersey Solar, LLC</t>
  </si>
  <si>
    <t>Jersey Central Power &amp;amp; Lt Co</t>
  </si>
  <si>
    <t>Dow Jones &amp; Co</t>
  </si>
  <si>
    <t>SunPower Capital Services, LLC</t>
  </si>
  <si>
    <t>E F Kenilworth, Inc.</t>
  </si>
  <si>
    <t>E F Kenilworth LLC</t>
  </si>
  <si>
    <t>Eagle Point Power Generation LLC</t>
  </si>
  <si>
    <t>019</t>
  </si>
  <si>
    <t>Hunterdon</t>
  </si>
  <si>
    <t>EFS Parlin Holdings, LLC</t>
  </si>
  <si>
    <t>Consolidated Edison Energy, Inc.</t>
  </si>
  <si>
    <t>Elmwood Power LLC</t>
  </si>
  <si>
    <t>SunRay Power LLC</t>
  </si>
  <si>
    <t>2016 ESA Project Company, LLC</t>
  </si>
  <si>
    <t>SSA Solar of NJ LLC</t>
  </si>
  <si>
    <t>Consolidated Edison Development Inc.</t>
  </si>
  <si>
    <t>Public Service Elec &amp;amp; Gas Co</t>
  </si>
  <si>
    <t>Forked River Power</t>
  </si>
  <si>
    <t>Forked River Power, LLC</t>
  </si>
  <si>
    <t>Marina Energy LLC</t>
  </si>
  <si>
    <t>First Electric Coop Corp</t>
  </si>
  <si>
    <t>Brick Standard, LLC</t>
  </si>
  <si>
    <t>Gemini Technologies Services, Inc.</t>
  </si>
  <si>
    <t>Gilbert Generating Station</t>
  </si>
  <si>
    <t>Gilbert Power, LLC</t>
  </si>
  <si>
    <t>Glopak Corporation</t>
  </si>
  <si>
    <t>Goya Foods Inc.</t>
  </si>
  <si>
    <t>Eagle Creek Renewable Energy, LLC</t>
  </si>
  <si>
    <t>031</t>
  </si>
  <si>
    <t>Passaic</t>
  </si>
  <si>
    <t>Green Street Power Partners</t>
  </si>
  <si>
    <t>Hartz Solar Hamilton, LLC</t>
  </si>
  <si>
    <t>PB Nutclif Master, LLC</t>
  </si>
  <si>
    <t>Hopewell Campus Owners LLC</t>
  </si>
  <si>
    <t>Hopewell Valley High School</t>
  </si>
  <si>
    <t>Howard M Down</t>
  </si>
  <si>
    <t>NJ Solar 1, LLC</t>
  </si>
  <si>
    <t>IGS Solar I, LLC</t>
  </si>
  <si>
    <t>IKEA Property Inc</t>
  </si>
  <si>
    <t>IGS ORIX Solar I, LLC</t>
  </si>
  <si>
    <t>SunEdison LLC</t>
  </si>
  <si>
    <t>Onyx Asset Services Group</t>
  </si>
  <si>
    <t>SEDC Jersey Gardens Owner LLC</t>
  </si>
  <si>
    <t>CF Jersey Gardens Owner Two LLC</t>
  </si>
  <si>
    <t>Leeward Asset Management, LLC</t>
  </si>
  <si>
    <t>Constellation Solar New Jersey II, LLC</t>
  </si>
  <si>
    <t>Jordache Enterprises</t>
  </si>
  <si>
    <t>KDC Solar ASGM LLC</t>
  </si>
  <si>
    <t>Kearny Generating Station</t>
  </si>
  <si>
    <t>AEP Onsite Partners, LLC</t>
  </si>
  <si>
    <t>Lakewood</t>
  </si>
  <si>
    <t>Essential Power Operating Company, LLC</t>
  </si>
  <si>
    <t>Linden Cogeneration Facility</t>
  </si>
  <si>
    <t>EFS Cogen Holdings I LLC</t>
  </si>
  <si>
    <t>Linden Generating Station</t>
  </si>
  <si>
    <t>Linden Hawk Rise Solar LLC</t>
  </si>
  <si>
    <t>Rutgers, The State University of NJ</t>
  </si>
  <si>
    <t>Logan Generating Company LP</t>
  </si>
  <si>
    <t>009</t>
  </si>
  <si>
    <t>Cape May</t>
  </si>
  <si>
    <t>Cox Enterprises</t>
  </si>
  <si>
    <t>WARREN</t>
  </si>
  <si>
    <t>Sunlight General Mercer Solar LLC</t>
  </si>
  <si>
    <t>FRIT Solar Inc</t>
  </si>
  <si>
    <t>Merck &amp; Co Inc</t>
  </si>
  <si>
    <t>Mickleton Energy Center</t>
  </si>
  <si>
    <t>MIDDLESEX</t>
  </si>
  <si>
    <t>UMM Energy Partners LLC.</t>
  </si>
  <si>
    <t>Munich Reinsurance America, Inc</t>
  </si>
  <si>
    <t>NES Rutgers LLC</t>
  </si>
  <si>
    <t>Newark Bay Cogen</t>
  </si>
  <si>
    <t>Newark Energy Center, LLC</t>
  </si>
  <si>
    <t>Ocean Peaking Power</t>
  </si>
  <si>
    <t>Paradise Solar Urban Renewal, LLC</t>
  </si>
  <si>
    <t>Laurel Capital Partners</t>
  </si>
  <si>
    <t>Passaic Valley Water Comm</t>
  </si>
  <si>
    <t>Sunlight General Somerset Solar LLC</t>
  </si>
  <si>
    <t>Paulsboro Refining Company LLC</t>
  </si>
  <si>
    <t>Paulsboro Refining Company - LLC</t>
  </si>
  <si>
    <t>Pedricktown Cogeneration Plant</t>
  </si>
  <si>
    <t>Princeton Energy Center LLC</t>
  </si>
  <si>
    <t>Princeton Public Utils Comm</t>
  </si>
  <si>
    <t>Trustees of Princeton University</t>
  </si>
  <si>
    <t>Prudential Drive Investors, LLC</t>
  </si>
  <si>
    <t>PSEG Solar Hackettstown LLC</t>
  </si>
  <si>
    <t>PSEG Nuclear LLC</t>
  </si>
  <si>
    <t>Janssen Pharmaceutical Co</t>
  </si>
  <si>
    <t>RB Manufacturing LLC</t>
  </si>
  <si>
    <t>Red Oak Power, LLC</t>
  </si>
  <si>
    <t>Red Oak Operating Services LLC</t>
  </si>
  <si>
    <t>RTC Properties Inc</t>
  </si>
  <si>
    <t>Riverside Renewable Energy</t>
  </si>
  <si>
    <t>MERIT SI</t>
  </si>
  <si>
    <t>Royal Wine Corp</t>
  </si>
  <si>
    <t>Sabert Corporation</t>
  </si>
  <si>
    <t>Salem Generating Station</t>
  </si>
  <si>
    <t>Sayreville Power, LLC</t>
  </si>
  <si>
    <t>Sayreville Power LP</t>
  </si>
  <si>
    <t>Sayreville Power Generation LP</t>
  </si>
  <si>
    <t>Seaside Heights Municipal Utility</t>
  </si>
  <si>
    <t>Sewaren Generating Station</t>
  </si>
  <si>
    <t>Shore Point Solar LLC</t>
  </si>
  <si>
    <t>Solar Star New Jersey VI LLC</t>
  </si>
  <si>
    <t>West Deptford Distributed Solar, LLC</t>
  </si>
  <si>
    <t>Summit Water Nexus, Mount Holly, LLC</t>
  </si>
  <si>
    <t>Tinton Falls Solar</t>
  </si>
  <si>
    <t>Covanta Union Operations LLC</t>
  </si>
  <si>
    <t>CD US Solar MT1 LLC</t>
  </si>
  <si>
    <t>West Deptford Energy LLC</t>
  </si>
  <si>
    <t>West Station</t>
  </si>
  <si>
    <t>Wheelabrator Environmental Systems</t>
  </si>
  <si>
    <t>Nautilus Solar WPU LLC</t>
  </si>
  <si>
    <t>Cape May County Municipal</t>
  </si>
  <si>
    <t>Wind Revolution</t>
  </si>
  <si>
    <t>Electricity Demand Reduction</t>
  </si>
  <si>
    <t xml:space="preserve">Synergistic Energy Integration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</si>
</sst>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ill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/>
    <xf numFmtId="4" fontId="0" fillId="0" borderId="1" xfId="0" applyNumberFormat="1" applyBorder="1"/>
    <xf numFmtId="9" fontId="0" fillId="0" borderId="1" xfId="0" applyNumberFormat="1" applyBorder="1"/>
    <xf numFmtId="0" fontId="0" fillId="0" borderId="19" xfId="0" applyBorder="1"/>
    <xf numFmtId="10" fontId="0" fillId="0" borderId="0" xfId="0" applyNumberFormat="1"/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2" fillId="0" borderId="20" xfId="0" applyFont="1" applyBorder="1"/>
    <xf numFmtId="0" fontId="2" fillId="0" borderId="4" xfId="0" applyFont="1" applyBorder="1" applyAlignment="1">
      <alignment wrapText="1"/>
    </xf>
    <xf numFmtId="0" fontId="2" fillId="0" borderId="21" xfId="0" applyFont="1" applyBorder="1"/>
    <xf numFmtId="0" fontId="2" fillId="0" borderId="0" xfId="0" applyFont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3" fontId="1" fillId="3" borderId="8" xfId="0" applyNumberFormat="1" applyFont="1" applyFill="1" applyBorder="1"/>
    <xf numFmtId="3" fontId="1" fillId="3" borderId="9" xfId="0" applyNumberFormat="1" applyFont="1" applyFill="1" applyBorder="1"/>
    <xf numFmtId="3" fontId="1" fillId="3" borderId="10" xfId="0" applyNumberFormat="1" applyFont="1" applyFill="1" applyBorder="1"/>
    <xf numFmtId="3" fontId="1" fillId="3" borderId="11" xfId="0" applyNumberFormat="1" applyFont="1" applyFill="1" applyBorder="1"/>
    <xf numFmtId="3" fontId="1" fillId="3" borderId="1" xfId="0" applyNumberFormat="1" applyFont="1" applyFill="1" applyBorder="1"/>
    <xf numFmtId="3" fontId="1" fillId="3" borderId="12" xfId="0" applyNumberFormat="1" applyFont="1" applyFill="1" applyBorder="1"/>
    <xf numFmtId="3" fontId="1" fillId="3" borderId="13" xfId="0" applyNumberFormat="1" applyFont="1" applyFill="1" applyBorder="1"/>
    <xf numFmtId="3" fontId="1" fillId="3" borderId="14" xfId="0" applyNumberFormat="1" applyFont="1" applyFill="1" applyBorder="1"/>
    <xf numFmtId="3" fontId="1" fillId="3" borderId="15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3" fontId="1" fillId="0" borderId="8" xfId="0" applyNumberFormat="1" applyFont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3" fontId="1" fillId="0" borderId="11" xfId="0" applyNumberFormat="1" applyFont="1" applyBorder="1"/>
    <xf numFmtId="3" fontId="1" fillId="0" borderId="1" xfId="0" applyNumberFormat="1" applyFont="1" applyBorder="1"/>
    <xf numFmtId="3" fontId="1" fillId="0" borderId="12" xfId="0" applyNumberFormat="1" applyFont="1" applyBorder="1"/>
    <xf numFmtId="4" fontId="1" fillId="0" borderId="11" xfId="0" applyNumberFormat="1" applyFont="1" applyBorder="1"/>
    <xf numFmtId="3" fontId="1" fillId="0" borderId="13" xfId="0" applyNumberFormat="1" applyFont="1" applyBorder="1"/>
    <xf numFmtId="3" fontId="1" fillId="0" borderId="14" xfId="0" applyNumberFormat="1" applyFont="1" applyBorder="1"/>
    <xf numFmtId="3" fontId="1" fillId="0" borderId="15" xfId="0" applyNumberFormat="1" applyFont="1" applyBorder="1"/>
    <xf numFmtId="3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3" xfId="0" applyFont="1" applyBorder="1"/>
    <xf numFmtId="0" fontId="3" fillId="0" borderId="0" xfId="0" applyFont="1"/>
    <xf numFmtId="0" fontId="4" fillId="0" borderId="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2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6" xfId="0" applyFont="1" applyBorder="1"/>
    <xf numFmtId="0" fontId="4" fillId="0" borderId="6" xfId="0" applyFont="1" applyBorder="1"/>
    <xf numFmtId="0" fontId="3" fillId="0" borderId="11" xfId="0" applyFont="1" applyBorder="1"/>
    <xf numFmtId="0" fontId="3" fillId="0" borderId="1" xfId="0" applyFont="1" applyBorder="1"/>
    <xf numFmtId="0" fontId="3" fillId="0" borderId="18" xfId="0" applyFont="1" applyBorder="1"/>
    <xf numFmtId="4" fontId="3" fillId="0" borderId="4" xfId="0" applyNumberFormat="1" applyFont="1" applyBorder="1"/>
    <xf numFmtId="0" fontId="4" fillId="0" borderId="7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7" xfId="0" applyFont="1" applyBorder="1"/>
    <xf numFmtId="4" fontId="3" fillId="0" borderId="5" xfId="0" applyNumberFormat="1" applyFont="1" applyBorder="1"/>
    <xf numFmtId="0" fontId="4" fillId="0" borderId="15" xfId="0" applyFont="1" applyBorder="1"/>
    <xf numFmtId="3" fontId="3" fillId="0" borderId="8" xfId="0" applyNumberFormat="1" applyFont="1" applyBorder="1"/>
    <xf numFmtId="3" fontId="3" fillId="0" borderId="9" xfId="0" applyNumberFormat="1" applyFont="1" applyBorder="1"/>
    <xf numFmtId="3" fontId="3" fillId="0" borderId="10" xfId="0" applyNumberFormat="1" applyFont="1" applyBorder="1"/>
    <xf numFmtId="3" fontId="3" fillId="0" borderId="11" xfId="0" applyNumberFormat="1" applyFont="1" applyBorder="1"/>
    <xf numFmtId="3" fontId="3" fillId="0" borderId="1" xfId="0" applyNumberFormat="1" applyFont="1" applyBorder="1"/>
    <xf numFmtId="3" fontId="3" fillId="0" borderId="12" xfId="0" applyNumberFormat="1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3" fontId="3" fillId="0" borderId="0" xfId="0" applyNumberFormat="1" applyFont="1"/>
    <xf numFmtId="9" fontId="1" fillId="3" borderId="8" xfId="0" applyNumberFormat="1" applyFont="1" applyFill="1" applyBorder="1"/>
    <xf numFmtId="9" fontId="1" fillId="3" borderId="9" xfId="0" applyNumberFormat="1" applyFont="1" applyFill="1" applyBorder="1"/>
    <xf numFmtId="9" fontId="1" fillId="3" borderId="10" xfId="0" applyNumberFormat="1" applyFont="1" applyFill="1" applyBorder="1"/>
    <xf numFmtId="9" fontId="1" fillId="3" borderId="11" xfId="0" applyNumberFormat="1" applyFont="1" applyFill="1" applyBorder="1"/>
    <xf numFmtId="9" fontId="1" fillId="3" borderId="1" xfId="0" applyNumberFormat="1" applyFont="1" applyFill="1" applyBorder="1"/>
    <xf numFmtId="9" fontId="1" fillId="3" borderId="12" xfId="0" applyNumberFormat="1" applyFont="1" applyFill="1" applyBorder="1"/>
    <xf numFmtId="9" fontId="1" fillId="3" borderId="13" xfId="0" applyNumberFormat="1" applyFont="1" applyFill="1" applyBorder="1"/>
    <xf numFmtId="9" fontId="1" fillId="3" borderId="14" xfId="0" applyNumberFormat="1" applyFont="1" applyFill="1" applyBorder="1"/>
    <xf numFmtId="9" fontId="1" fillId="3" borderId="15" xfId="0" applyNumberFormat="1" applyFont="1" applyFill="1" applyBorder="1"/>
    <xf numFmtId="0" fontId="4" fillId="0" borderId="3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5" xfId="0" applyFont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5" fillId="0" borderId="0" xfId="0" applyFont="1"/>
    <xf numFmtId="8" fontId="1" fillId="2" borderId="8" xfId="0" applyNumberFormat="1" applyFont="1" applyFill="1" applyBorder="1"/>
    <xf numFmtId="8" fontId="1" fillId="2" borderId="9" xfId="0" applyNumberFormat="1" applyFont="1" applyFill="1" applyBorder="1"/>
    <xf numFmtId="8" fontId="1" fillId="2" borderId="10" xfId="0" applyNumberFormat="1" applyFont="1" applyFill="1" applyBorder="1"/>
    <xf numFmtId="8" fontId="1" fillId="2" borderId="11" xfId="0" applyNumberFormat="1" applyFont="1" applyFill="1" applyBorder="1"/>
    <xf numFmtId="8" fontId="1" fillId="2" borderId="1" xfId="0" applyNumberFormat="1" applyFont="1" applyFill="1" applyBorder="1"/>
    <xf numFmtId="8" fontId="1" fillId="2" borderId="12" xfId="0" applyNumberFormat="1" applyFont="1" applyFill="1" applyBorder="1"/>
    <xf numFmtId="8" fontId="1" fillId="2" borderId="13" xfId="0" applyNumberFormat="1" applyFont="1" applyFill="1" applyBorder="1"/>
    <xf numFmtId="8" fontId="1" fillId="2" borderId="14" xfId="0" applyNumberFormat="1" applyFont="1" applyFill="1" applyBorder="1"/>
    <xf numFmtId="8" fontId="1" fillId="2" borderId="15" xfId="0" applyNumberFormat="1" applyFont="1" applyFill="1" applyBorder="1"/>
    <xf numFmtId="0" fontId="4" fillId="0" borderId="34" xfId="0" applyFont="1" applyBorder="1"/>
    <xf numFmtId="3" fontId="3" fillId="0" borderId="22" xfId="0" applyNumberFormat="1" applyFont="1" applyBorder="1"/>
    <xf numFmtId="3" fontId="3" fillId="0" borderId="23" xfId="0" applyNumberFormat="1" applyFont="1" applyBorder="1"/>
    <xf numFmtId="3" fontId="3" fillId="0" borderId="24" xfId="0" applyNumberFormat="1" applyFont="1" applyBorder="1"/>
    <xf numFmtId="3" fontId="3" fillId="0" borderId="31" xfId="0" applyNumberFormat="1" applyFont="1" applyBorder="1"/>
    <xf numFmtId="3" fontId="3" fillId="0" borderId="32" xfId="0" applyNumberFormat="1" applyFont="1" applyBorder="1"/>
    <xf numFmtId="3" fontId="3" fillId="0" borderId="33" xfId="0" applyNumberFormat="1" applyFont="1" applyBorder="1"/>
    <xf numFmtId="0" fontId="0" fillId="0" borderId="0" xfId="0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3" fontId="0" fillId="0" borderId="38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/>
    </xf>
    <xf numFmtId="0" fontId="6" fillId="0" borderId="2" xfId="0" applyFont="1" applyBorder="1"/>
    <xf numFmtId="0" fontId="8" fillId="0" borderId="42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9" fontId="1" fillId="3" borderId="0" xfId="0" applyNumberFormat="1" applyFont="1" applyFill="1"/>
    <xf numFmtId="4" fontId="3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3" fontId="1" fillId="3" borderId="0" xfId="0" applyNumberFormat="1" applyFont="1" applyFill="1"/>
    <xf numFmtId="3" fontId="0" fillId="3" borderId="1" xfId="0" applyNumberFormat="1" applyFill="1" applyBorder="1" applyAlignment="1">
      <alignment horizontal="center"/>
    </xf>
    <xf numFmtId="3" fontId="0" fillId="3" borderId="12" xfId="0" applyNumberFormat="1" applyFill="1" applyBorder="1" applyAlignment="1">
      <alignment horizontal="center"/>
    </xf>
    <xf numFmtId="3" fontId="0" fillId="3" borderId="35" xfId="0" applyNumberForma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5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3" fontId="0" fillId="0" borderId="28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7" fillId="0" borderId="43" xfId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3" fontId="0" fillId="0" borderId="44" xfId="0" applyNumberFormat="1" applyBorder="1" applyAlignment="1">
      <alignment horizontal="center" vertical="center"/>
    </xf>
    <xf numFmtId="3" fontId="0" fillId="0" borderId="44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4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Comparison of NO</a:t>
            </a:r>
            <a:r>
              <a:rPr lang="en-US" sz="1800" b="1" baseline="-25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'COBRA Inputs'!$B$19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'COBRA Inputs'!$C$18:$Q$18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'COBRA Inputs'!$C$19:$Q$19</c:f>
              <c:numCache>
                <c:formatCode>#,##0</c:formatCode>
                <c:ptCount val="15"/>
                <c:pt idx="0">
                  <c:v>12313.774594308639</c:v>
                </c:pt>
                <c:pt idx="1">
                  <c:v>12549.56312051036</c:v>
                </c:pt>
                <c:pt idx="2">
                  <c:v>12787.709531974098</c:v>
                </c:pt>
                <c:pt idx="3">
                  <c:v>13028.237407552475</c:v>
                </c:pt>
                <c:pt idx="4">
                  <c:v>13271.170561886631</c:v>
                </c:pt>
                <c:pt idx="5">
                  <c:v>13517.810316695315</c:v>
                </c:pt>
                <c:pt idx="6">
                  <c:v>13768.180965293956</c:v>
                </c:pt>
                <c:pt idx="7">
                  <c:v>14022.418110794724</c:v>
                </c:pt>
                <c:pt idx="8">
                  <c:v>14275.215325356796</c:v>
                </c:pt>
                <c:pt idx="9">
                  <c:v>14530.540512064488</c:v>
                </c:pt>
                <c:pt idx="10">
                  <c:v>14788.418950639259</c:v>
                </c:pt>
                <c:pt idx="11">
                  <c:v>15048.876173599778</c:v>
                </c:pt>
                <c:pt idx="12">
                  <c:v>15311.937968789902</c:v>
                </c:pt>
                <c:pt idx="13">
                  <c:v>15577.630381931926</c:v>
                </c:pt>
                <c:pt idx="14">
                  <c:v>15845.979719205372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7-3849-82C6-FDB345A88745}"/>
            </c:ext>
          </c:extLst>
        </c:ser>
        <c:ser>
          <c:idx val="1"/>
          <c:order val="1"/>
          <c:tx>
            <c:strRef>
              <c:f>'COBRA Inputs'!$B$20</c:f>
              <c:strCache>
                <c:ptCount val="1"/>
                <c:pt idx="0">
                  <c:v>Wind Revolution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'COBRA Inputs'!$C$18:$Q$18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'COBRA Inputs'!$C$20:$Q$20</c:f>
              <c:numCache>
                <c:formatCode>#,##0</c:formatCode>
                <c:ptCount val="15"/>
                <c:pt idx="0">
                  <c:v>12313.774594308639</c:v>
                </c:pt>
                <c:pt idx="1">
                  <c:v>12549.56312051036</c:v>
                </c:pt>
                <c:pt idx="2">
                  <c:v>7850.1764318372034</c:v>
                </c:pt>
                <c:pt idx="3">
                  <c:v>8090.704307415579</c:v>
                </c:pt>
                <c:pt idx="4">
                  <c:v>8333.6374617497368</c:v>
                </c:pt>
                <c:pt idx="5">
                  <c:v>8580.2772165584192</c:v>
                </c:pt>
                <c:pt idx="6">
                  <c:v>8830.6478651570596</c:v>
                </c:pt>
                <c:pt idx="7">
                  <c:v>9084.8850106578266</c:v>
                </c:pt>
                <c:pt idx="8">
                  <c:v>9337.6822252198999</c:v>
                </c:pt>
                <c:pt idx="9">
                  <c:v>9593.0074119275941</c:v>
                </c:pt>
                <c:pt idx="10">
                  <c:v>9850.8858505023636</c:v>
                </c:pt>
                <c:pt idx="11">
                  <c:v>10111.343073462882</c:v>
                </c:pt>
                <c:pt idx="12">
                  <c:v>10374.404868653006</c:v>
                </c:pt>
                <c:pt idx="13">
                  <c:v>10640.09728179503</c:v>
                </c:pt>
                <c:pt idx="14">
                  <c:v>8288.5310965468561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7-3849-82C6-FDB345A88745}"/>
            </c:ext>
          </c:extLst>
        </c:ser>
        <c:ser>
          <c:idx val="2"/>
          <c:order val="2"/>
          <c:tx>
            <c:strRef>
              <c:f>'COBRA Inputs'!$B$21</c:f>
              <c:strCache>
                <c:ptCount val="1"/>
                <c:pt idx="0">
                  <c:v>Electricity Demand Reduction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'COBRA Inputs'!$C$18:$Q$18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'COBRA Inputs'!$C$21:$Q$21</c:f>
              <c:numCache>
                <c:formatCode>#,##0</c:formatCode>
                <c:ptCount val="15"/>
                <c:pt idx="0">
                  <c:v>12313.774594308639</c:v>
                </c:pt>
                <c:pt idx="1">
                  <c:v>12280.090519136966</c:v>
                </c:pt>
                <c:pt idx="2">
                  <c:v>12246.454564072679</c:v>
                </c:pt>
                <c:pt idx="3">
                  <c:v>12212.866660372772</c:v>
                </c:pt>
                <c:pt idx="4">
                  <c:v>12179.326739392434</c:v>
                </c:pt>
                <c:pt idx="5">
                  <c:v>12147.112001516107</c:v>
                </c:pt>
                <c:pt idx="6">
                  <c:v>12116.222378294975</c:v>
                </c:pt>
                <c:pt idx="7">
                  <c:v>12086.768868241583</c:v>
                </c:pt>
                <c:pt idx="8">
                  <c:v>12053.420193650645</c:v>
                </c:pt>
                <c:pt idx="9">
                  <c:v>12020.119160023412</c:v>
                </c:pt>
                <c:pt idx="10">
                  <c:v>11986.865699301359</c:v>
                </c:pt>
                <c:pt idx="11">
                  <c:v>11953.659743523196</c:v>
                </c:pt>
                <c:pt idx="12">
                  <c:v>11920.501224824717</c:v>
                </c:pt>
                <c:pt idx="13">
                  <c:v>11887.390075438663</c:v>
                </c:pt>
                <c:pt idx="14">
                  <c:v>11854.32622769459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7-3849-82C6-FDB345A88745}"/>
            </c:ext>
          </c:extLst>
        </c:ser>
        <c:ser>
          <c:idx val="3"/>
          <c:order val="3"/>
          <c:tx>
            <c:strRef>
              <c:f>'COBRA Inputs'!$B$22</c:f>
              <c:strCache>
                <c:ptCount val="1"/>
                <c:pt idx="0">
                  <c:v>Synergistic Energy Integration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'COBRA Inputs'!$C$18:$Q$18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'COBRA Inputs'!$C$22:$Q$22</c:f>
              <c:numCache>
                <c:formatCode>#,##0</c:formatCode>
                <c:ptCount val="15"/>
                <c:pt idx="0">
                  <c:v>12313.774594308639</c:v>
                </c:pt>
                <c:pt idx="1">
                  <c:v>12280.090519136966</c:v>
                </c:pt>
                <c:pt idx="2">
                  <c:v>7308.9214639357833</c:v>
                </c:pt>
                <c:pt idx="3">
                  <c:v>7275.3335602358738</c:v>
                </c:pt>
                <c:pt idx="4">
                  <c:v>7241.7936392555366</c:v>
                </c:pt>
                <c:pt idx="5">
                  <c:v>7209.57890137921</c:v>
                </c:pt>
                <c:pt idx="6">
                  <c:v>7178.6892781580764</c:v>
                </c:pt>
                <c:pt idx="7">
                  <c:v>7149.2357681046842</c:v>
                </c:pt>
                <c:pt idx="8">
                  <c:v>7115.8870935137484</c:v>
                </c:pt>
                <c:pt idx="9">
                  <c:v>7082.5860598865147</c:v>
                </c:pt>
                <c:pt idx="10">
                  <c:v>7049.3325991644624</c:v>
                </c:pt>
                <c:pt idx="11">
                  <c:v>7016.1266433862984</c:v>
                </c:pt>
                <c:pt idx="12">
                  <c:v>6982.968124687819</c:v>
                </c:pt>
                <c:pt idx="13">
                  <c:v>6949.8569753017664</c:v>
                </c:pt>
                <c:pt idx="14">
                  <c:v>4296.877605036073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7-3849-82C6-FDB345A88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602816"/>
        <c:axId val="1792405008"/>
      </c:lineChart>
      <c:catAx>
        <c:axId val="179260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05008"/>
        <c:crosses val="autoZero"/>
        <c:auto val="1"/>
        <c:lblAlgn val="ctr"/>
        <c:lblOffset val="100"/>
        <c:noMultiLvlLbl val="0"/>
      </c:catAx>
      <c:valAx>
        <c:axId val="17924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Comparison of SO</a:t>
            </a:r>
            <a:r>
              <a:rPr lang="en-US" sz="1800" b="1" baseline="-25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'COBRA Inputs'!$B$19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'COBRA Inputs'!$C$18:$Q$18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'COBRA Inputs'!$C$26:$Q$26</c:f>
              <c:numCache>
                <c:formatCode>#,##0</c:formatCode>
                <c:ptCount val="15"/>
                <c:pt idx="0">
                  <c:v>390.253079747377</c:v>
                </c:pt>
                <c:pt idx="1">
                  <c:v>397.725784222725</c:v>
                </c:pt>
                <c:pt idx="2">
                  <c:v>405.27321574282649</c:v>
                </c:pt>
                <c:pt idx="3">
                  <c:v>412.89612157812905</c:v>
                </c:pt>
                <c:pt idx="4">
                  <c:v>420.59525647178441</c:v>
                </c:pt>
                <c:pt idx="5">
                  <c:v>428.41186243326712</c:v>
                </c:pt>
                <c:pt idx="6">
                  <c:v>436.34670937606626</c:v>
                </c:pt>
                <c:pt idx="7">
                  <c:v>444.40409488836195</c:v>
                </c:pt>
                <c:pt idx="8">
                  <c:v>452.41584553223066</c:v>
                </c:pt>
                <c:pt idx="9">
                  <c:v>460.50771368253817</c:v>
                </c:pt>
                <c:pt idx="10">
                  <c:v>468.68050051434869</c:v>
                </c:pt>
                <c:pt idx="11">
                  <c:v>476.93501521447735</c:v>
                </c:pt>
                <c:pt idx="12">
                  <c:v>485.27207506160732</c:v>
                </c:pt>
                <c:pt idx="13">
                  <c:v>493.69250550720852</c:v>
                </c:pt>
                <c:pt idx="14">
                  <c:v>502.19714025726586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9-6742-B071-1364AD386D5F}"/>
            </c:ext>
          </c:extLst>
        </c:ser>
        <c:ser>
          <c:idx val="1"/>
          <c:order val="1"/>
          <c:tx>
            <c:strRef>
              <c:f>'COBRA Inputs'!$B$20</c:f>
              <c:strCache>
                <c:ptCount val="1"/>
                <c:pt idx="0">
                  <c:v>Wind Revolution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'COBRA Inputs'!$C$18:$Q$18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'COBRA Inputs'!$C$27:$Q$27</c:f>
              <c:numCache>
                <c:formatCode>#,##0</c:formatCode>
                <c:ptCount val="15"/>
                <c:pt idx="0">
                  <c:v>390.253079747377</c:v>
                </c:pt>
                <c:pt idx="1">
                  <c:v>397.725784222725</c:v>
                </c:pt>
                <c:pt idx="2">
                  <c:v>248.79093779260037</c:v>
                </c:pt>
                <c:pt idx="3">
                  <c:v>256.41384362790285</c:v>
                </c:pt>
                <c:pt idx="4">
                  <c:v>264.11297852155838</c:v>
                </c:pt>
                <c:pt idx="5">
                  <c:v>271.92958448304097</c:v>
                </c:pt>
                <c:pt idx="6">
                  <c:v>279.86443142584011</c:v>
                </c:pt>
                <c:pt idx="7">
                  <c:v>287.92181693813575</c:v>
                </c:pt>
                <c:pt idx="8">
                  <c:v>295.93356758200457</c:v>
                </c:pt>
                <c:pt idx="9">
                  <c:v>304.02543573231202</c:v>
                </c:pt>
                <c:pt idx="10">
                  <c:v>312.1982225641226</c:v>
                </c:pt>
                <c:pt idx="11">
                  <c:v>320.45273726425125</c:v>
                </c:pt>
                <c:pt idx="12">
                  <c:v>328.78979711138118</c:v>
                </c:pt>
                <c:pt idx="13">
                  <c:v>337.21022755698237</c:v>
                </c:pt>
                <c:pt idx="14">
                  <c:v>262.68344951712373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9-6742-B071-1364AD386D5F}"/>
            </c:ext>
          </c:extLst>
        </c:ser>
        <c:ser>
          <c:idx val="2"/>
          <c:order val="2"/>
          <c:tx>
            <c:strRef>
              <c:f>'COBRA Inputs'!$B$21</c:f>
              <c:strCache>
                <c:ptCount val="1"/>
                <c:pt idx="0">
                  <c:v>Electricity Demand Reduction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'COBRA Inputs'!$C$18:$Q$18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'COBRA Inputs'!$C$28:$Q$28</c:f>
              <c:numCache>
                <c:formatCode>#,##0</c:formatCode>
                <c:ptCount val="15"/>
                <c:pt idx="0">
                  <c:v>390.253079747377</c:v>
                </c:pt>
                <c:pt idx="1">
                  <c:v>389.18555053661299</c:v>
                </c:pt>
                <c:pt idx="2">
                  <c:v>388.11954636757872</c:v>
                </c:pt>
                <c:pt idx="3">
                  <c:v>387.05506506164306</c:v>
                </c:pt>
                <c:pt idx="4">
                  <c:v>385.99210444328719</c:v>
                </c:pt>
                <c:pt idx="5">
                  <c:v>384.97114205899101</c:v>
                </c:pt>
                <c:pt idx="6">
                  <c:v>383.99217573944713</c:v>
                </c:pt>
                <c:pt idx="7">
                  <c:v>383.0587232940029</c:v>
                </c:pt>
                <c:pt idx="8">
                  <c:v>382.00182373287066</c:v>
                </c:pt>
                <c:pt idx="9">
                  <c:v>380.94643402825437</c:v>
                </c:pt>
                <c:pt idx="10">
                  <c:v>379.89255202321607</c:v>
                </c:pt>
                <c:pt idx="11">
                  <c:v>378.84017556389932</c:v>
                </c:pt>
                <c:pt idx="12">
                  <c:v>377.78930249952441</c:v>
                </c:pt>
                <c:pt idx="13">
                  <c:v>376.73993068238434</c:v>
                </c:pt>
                <c:pt idx="14">
                  <c:v>375.69205796784024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9-6742-B071-1364AD386D5F}"/>
            </c:ext>
          </c:extLst>
        </c:ser>
        <c:ser>
          <c:idx val="3"/>
          <c:order val="3"/>
          <c:tx>
            <c:strRef>
              <c:f>'COBRA Inputs'!$B$22</c:f>
              <c:strCache>
                <c:ptCount val="1"/>
                <c:pt idx="0">
                  <c:v>Synergistic Energy Integration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'COBRA Inputs'!$C$18:$Q$18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'COBRA Inputs'!$C$29:$Q$29</c:f>
              <c:numCache>
                <c:formatCode>#,##0</c:formatCode>
                <c:ptCount val="15"/>
                <c:pt idx="0">
                  <c:v>390.253079747377</c:v>
                </c:pt>
                <c:pt idx="1">
                  <c:v>389.18555053661299</c:v>
                </c:pt>
                <c:pt idx="2">
                  <c:v>231.63726841735254</c:v>
                </c:pt>
                <c:pt idx="3">
                  <c:v>230.5727871114168</c:v>
                </c:pt>
                <c:pt idx="4">
                  <c:v>229.50982649306101</c:v>
                </c:pt>
                <c:pt idx="5">
                  <c:v>228.48886410876483</c:v>
                </c:pt>
                <c:pt idx="6">
                  <c:v>227.50989778922093</c:v>
                </c:pt>
                <c:pt idx="7">
                  <c:v>226.5764453437767</c:v>
                </c:pt>
                <c:pt idx="8">
                  <c:v>225.51954578264449</c:v>
                </c:pt>
                <c:pt idx="9">
                  <c:v>224.4641560780282</c:v>
                </c:pt>
                <c:pt idx="10">
                  <c:v>223.41027407298992</c:v>
                </c:pt>
                <c:pt idx="11">
                  <c:v>222.35789761367312</c:v>
                </c:pt>
                <c:pt idx="12">
                  <c:v>221.30702454929823</c:v>
                </c:pt>
                <c:pt idx="13">
                  <c:v>220.25765273215819</c:v>
                </c:pt>
                <c:pt idx="14">
                  <c:v>136.17836722769809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9-6742-B071-1364AD38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602816"/>
        <c:axId val="1792405008"/>
      </c:lineChart>
      <c:catAx>
        <c:axId val="179260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05008"/>
        <c:crosses val="autoZero"/>
        <c:auto val="1"/>
        <c:lblAlgn val="ctr"/>
        <c:lblOffset val="100"/>
        <c:noMultiLvlLbl val="0"/>
      </c:catAx>
      <c:valAx>
        <c:axId val="17924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Comparison of CO</a:t>
            </a:r>
            <a:r>
              <a:rPr lang="en-US" sz="1800" b="1" baseline="-25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'COBRA Inputs'!$B$19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'COBRA Inputs'!$C$18:$Q$18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'COBRA Inputs'!$C$33:$Q$33</c:f>
              <c:numCache>
                <c:formatCode>#,##0</c:formatCode>
                <c:ptCount val="15"/>
                <c:pt idx="0">
                  <c:v>71948470.45794718</c:v>
                </c:pt>
                <c:pt idx="1">
                  <c:v>73326165.305438399</c:v>
                </c:pt>
                <c:pt idx="2">
                  <c:v>74717637.101404548</c:v>
                </c:pt>
                <c:pt idx="3">
                  <c:v>76123023.615330353</c:v>
                </c:pt>
                <c:pt idx="4">
                  <c:v>77542463.994395405</c:v>
                </c:pt>
                <c:pt idx="5">
                  <c:v>78983561.76475817</c:v>
                </c:pt>
                <c:pt idx="6">
                  <c:v>80446458.870456547</c:v>
                </c:pt>
                <c:pt idx="7">
                  <c:v>81931947.630404234</c:v>
                </c:pt>
                <c:pt idx="8">
                  <c:v>83409022.980815247</c:v>
                </c:pt>
                <c:pt idx="9">
                  <c:v>84900869.084730357</c:v>
                </c:pt>
                <c:pt idx="10">
                  <c:v>86407633.649684638</c:v>
                </c:pt>
                <c:pt idx="11">
                  <c:v>87929465.860288441</c:v>
                </c:pt>
                <c:pt idx="12">
                  <c:v>89466516.392998293</c:v>
                </c:pt>
                <c:pt idx="13">
                  <c:v>91018937.43103525</c:v>
                </c:pt>
                <c:pt idx="14">
                  <c:v>92586882.679452583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9-E841-8D9E-8309FCD6F8B0}"/>
            </c:ext>
          </c:extLst>
        </c:ser>
        <c:ser>
          <c:idx val="1"/>
          <c:order val="1"/>
          <c:tx>
            <c:strRef>
              <c:f>'COBRA Inputs'!$B$20</c:f>
              <c:strCache>
                <c:ptCount val="1"/>
                <c:pt idx="0">
                  <c:v>Wind Revolution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'COBRA Inputs'!$C$18:$Q$18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'COBRA Inputs'!$C$34:$Q$34</c:f>
              <c:numCache>
                <c:formatCode>#,##0</c:formatCode>
                <c:ptCount val="15"/>
                <c:pt idx="0">
                  <c:v>71948470.45794718</c:v>
                </c:pt>
                <c:pt idx="1">
                  <c:v>73326165.305438399</c:v>
                </c:pt>
                <c:pt idx="2">
                  <c:v>45867997.888865329</c:v>
                </c:pt>
                <c:pt idx="3">
                  <c:v>47273384.402791135</c:v>
                </c:pt>
                <c:pt idx="4">
                  <c:v>48692824.781856187</c:v>
                </c:pt>
                <c:pt idx="5">
                  <c:v>50133922.552218951</c:v>
                </c:pt>
                <c:pt idx="6">
                  <c:v>51596819.657917328</c:v>
                </c:pt>
                <c:pt idx="7">
                  <c:v>53082308.417865001</c:v>
                </c:pt>
                <c:pt idx="8">
                  <c:v>54559383.768276021</c:v>
                </c:pt>
                <c:pt idx="9">
                  <c:v>56051229.872191139</c:v>
                </c:pt>
                <c:pt idx="10">
                  <c:v>57557994.437145412</c:v>
                </c:pt>
                <c:pt idx="11">
                  <c:v>59079826.64774923</c:v>
                </c:pt>
                <c:pt idx="12">
                  <c:v>60616877.180459082</c:v>
                </c:pt>
                <c:pt idx="13">
                  <c:v>62169298.218496025</c:v>
                </c:pt>
                <c:pt idx="14">
                  <c:v>48429271.639851719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9-E841-8D9E-8309FCD6F8B0}"/>
            </c:ext>
          </c:extLst>
        </c:ser>
        <c:ser>
          <c:idx val="2"/>
          <c:order val="2"/>
          <c:tx>
            <c:strRef>
              <c:f>'COBRA Inputs'!$B$21</c:f>
              <c:strCache>
                <c:ptCount val="1"/>
                <c:pt idx="0">
                  <c:v>Electricity Demand Reduction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'COBRA Inputs'!$C$18:$Q$18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'COBRA Inputs'!$C$35:$Q$35</c:f>
              <c:numCache>
                <c:formatCode>#,##0</c:formatCode>
                <c:ptCount val="15"/>
                <c:pt idx="0">
                  <c:v>71948470.45794718</c:v>
                </c:pt>
                <c:pt idx="1">
                  <c:v>71751656.90830557</c:v>
                </c:pt>
                <c:pt idx="2">
                  <c:v>71555124.520877749</c:v>
                </c:pt>
                <c:pt idx="3">
                  <c:v>71358872.894003391</c:v>
                </c:pt>
                <c:pt idx="4">
                  <c:v>71162901.626595989</c:v>
                </c:pt>
                <c:pt idx="5">
                  <c:v>70974673.305649072</c:v>
                </c:pt>
                <c:pt idx="6">
                  <c:v>70794187.531221315</c:v>
                </c:pt>
                <c:pt idx="7">
                  <c:v>70622092.859378055</c:v>
                </c:pt>
                <c:pt idx="8">
                  <c:v>70427239.030420795</c:v>
                </c:pt>
                <c:pt idx="9">
                  <c:v>70232663.564076334</c:v>
                </c:pt>
                <c:pt idx="10">
                  <c:v>70038366.062683791</c:v>
                </c:pt>
                <c:pt idx="11">
                  <c:v>69844346.129150391</c:v>
                </c:pt>
                <c:pt idx="12">
                  <c:v>69650603.366950616</c:v>
                </c:pt>
                <c:pt idx="13">
                  <c:v>69457137.380125403</c:v>
                </c:pt>
                <c:pt idx="14">
                  <c:v>69263947.773281366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9-E841-8D9E-8309FCD6F8B0}"/>
            </c:ext>
          </c:extLst>
        </c:ser>
        <c:ser>
          <c:idx val="3"/>
          <c:order val="3"/>
          <c:tx>
            <c:strRef>
              <c:f>'COBRA Inputs'!$B$22</c:f>
              <c:strCache>
                <c:ptCount val="1"/>
                <c:pt idx="0">
                  <c:v>Synergistic Energy Integration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'COBRA Inputs'!$C$18:$Q$18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'COBRA Inputs'!$C$36:$Q$36</c:f>
              <c:numCache>
                <c:formatCode>#,##0</c:formatCode>
                <c:ptCount val="15"/>
                <c:pt idx="0">
                  <c:v>71948470.45794718</c:v>
                </c:pt>
                <c:pt idx="1">
                  <c:v>71751656.90830557</c:v>
                </c:pt>
                <c:pt idx="2">
                  <c:v>42705485.308338515</c:v>
                </c:pt>
                <c:pt idx="3">
                  <c:v>42509233.681464151</c:v>
                </c:pt>
                <c:pt idx="4">
                  <c:v>42313262.414056756</c:v>
                </c:pt>
                <c:pt idx="5">
                  <c:v>42125034.093109846</c:v>
                </c:pt>
                <c:pt idx="6">
                  <c:v>41944548.318682075</c:v>
                </c:pt>
                <c:pt idx="7">
                  <c:v>41772453.646838821</c:v>
                </c:pt>
                <c:pt idx="8">
                  <c:v>41577599.817881562</c:v>
                </c:pt>
                <c:pt idx="9">
                  <c:v>41383024.351537108</c:v>
                </c:pt>
                <c:pt idx="10">
                  <c:v>41188726.850144565</c:v>
                </c:pt>
                <c:pt idx="11">
                  <c:v>40994706.916611157</c:v>
                </c:pt>
                <c:pt idx="12">
                  <c:v>40800964.154411383</c:v>
                </c:pt>
                <c:pt idx="13">
                  <c:v>40607498.16758617</c:v>
                </c:pt>
                <c:pt idx="14">
                  <c:v>25106336.733680502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9-E841-8D9E-8309FCD6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602816"/>
        <c:axId val="1792405008"/>
      </c:lineChart>
      <c:catAx>
        <c:axId val="179260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05008"/>
        <c:crosses val="autoZero"/>
        <c:auto val="1"/>
        <c:lblAlgn val="ctr"/>
        <c:lblOffset val="100"/>
        <c:noMultiLvlLbl val="0"/>
      </c:catAx>
      <c:valAx>
        <c:axId val="17924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Comparison of CH</a:t>
            </a:r>
            <a:r>
              <a:rPr lang="en-US" sz="1800" b="1" baseline="-25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'COBRA Inputs'!$B$19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'COBRA Inputs'!$C$18:$Q$18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'COBRA Inputs'!$C$40:$Q$40</c:f>
              <c:numCache>
                <c:formatCode>#,##0</c:formatCode>
                <c:ptCount val="15"/>
                <c:pt idx="0">
                  <c:v>2784966.4557383689</c:v>
                </c:pt>
                <c:pt idx="1">
                  <c:v>2838293.9818426138</c:v>
                </c:pt>
                <c:pt idx="2">
                  <c:v>2892154.7832079013</c:v>
                </c:pt>
                <c:pt idx="3">
                  <c:v>2946554.1925868415</c:v>
                </c:pt>
                <c:pt idx="4">
                  <c:v>3001497.5960595701</c:v>
                </c:pt>
                <c:pt idx="5">
                  <c:v>3057279.309337901</c:v>
                </c:pt>
                <c:pt idx="6">
                  <c:v>3113904.8267621803</c:v>
                </c:pt>
                <c:pt idx="7">
                  <c:v>3171404.8172484096</c:v>
                </c:pt>
                <c:pt idx="8">
                  <c:v>3228579.1432251791</c:v>
                </c:pt>
                <c:pt idx="9">
                  <c:v>3286325.2124617165</c:v>
                </c:pt>
                <c:pt idx="10">
                  <c:v>3344648.7423906196</c:v>
                </c:pt>
                <c:pt idx="11">
                  <c:v>3403555.507618811</c:v>
                </c:pt>
                <c:pt idx="12">
                  <c:v>3463051.3404992851</c:v>
                </c:pt>
                <c:pt idx="13">
                  <c:v>3523142.1317085633</c:v>
                </c:pt>
                <c:pt idx="14">
                  <c:v>3583833.8308299351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B-1B44-8C4C-A37FE9F68693}"/>
            </c:ext>
          </c:extLst>
        </c:ser>
        <c:ser>
          <c:idx val="1"/>
          <c:order val="1"/>
          <c:tx>
            <c:strRef>
              <c:f>'COBRA Inputs'!$B$20</c:f>
              <c:strCache>
                <c:ptCount val="1"/>
                <c:pt idx="0">
                  <c:v>Wind Revolution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'COBRA Inputs'!$C$18:$Q$18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'COBRA Inputs'!$C$41:$Q$41</c:f>
              <c:numCache>
                <c:formatCode>#,##0</c:formatCode>
                <c:ptCount val="15"/>
                <c:pt idx="0">
                  <c:v>2784966.4557383689</c:v>
                </c:pt>
                <c:pt idx="1">
                  <c:v>2838293.9818426138</c:v>
                </c:pt>
                <c:pt idx="2">
                  <c:v>1775448.9386543792</c:v>
                </c:pt>
                <c:pt idx="3">
                  <c:v>1829848.3480333192</c:v>
                </c:pt>
                <c:pt idx="4">
                  <c:v>1884791.7515060485</c:v>
                </c:pt>
                <c:pt idx="5">
                  <c:v>1940573.4647843791</c:v>
                </c:pt>
                <c:pt idx="6">
                  <c:v>1997198.9822086585</c:v>
                </c:pt>
                <c:pt idx="7">
                  <c:v>2054698.9726948871</c:v>
                </c:pt>
                <c:pt idx="8">
                  <c:v>2111873.2986716572</c:v>
                </c:pt>
                <c:pt idx="9">
                  <c:v>2169619.3679081947</c:v>
                </c:pt>
                <c:pt idx="10">
                  <c:v>2227942.8978370973</c:v>
                </c:pt>
                <c:pt idx="11">
                  <c:v>2286849.6630652891</c:v>
                </c:pt>
                <c:pt idx="12">
                  <c:v>2346345.4959457628</c:v>
                </c:pt>
                <c:pt idx="13">
                  <c:v>2406436.2871550415</c:v>
                </c:pt>
                <c:pt idx="14">
                  <c:v>1874590.1912071968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B-1B44-8C4C-A37FE9F68693}"/>
            </c:ext>
          </c:extLst>
        </c:ser>
        <c:ser>
          <c:idx val="2"/>
          <c:order val="2"/>
          <c:tx>
            <c:strRef>
              <c:f>'COBRA Inputs'!$B$21</c:f>
              <c:strCache>
                <c:ptCount val="1"/>
                <c:pt idx="0">
                  <c:v>Electricity Demand Reduction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'COBRA Inputs'!$C$18:$Q$18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'COBRA Inputs'!$C$42:$Q$42</c:f>
              <c:numCache>
                <c:formatCode>#,##0</c:formatCode>
                <c:ptCount val="15"/>
                <c:pt idx="0">
                  <c:v>2784966.4557383689</c:v>
                </c:pt>
                <c:pt idx="1">
                  <c:v>2777348.2377234772</c:v>
                </c:pt>
                <c:pt idx="2">
                  <c:v>2769740.9028771776</c:v>
                </c:pt>
                <c:pt idx="3">
                  <c:v>2762144.4356520879</c:v>
                </c:pt>
                <c:pt idx="4">
                  <c:v>2754558.8205230329</c:v>
                </c:pt>
                <c:pt idx="5">
                  <c:v>2747272.9177578934</c:v>
                </c:pt>
                <c:pt idx="6">
                  <c:v>2740286.7118758229</c:v>
                </c:pt>
                <c:pt idx="7">
                  <c:v>2733625.3070503389</c:v>
                </c:pt>
                <c:pt idx="8">
                  <c:v>2726082.9454967971</c:v>
                </c:pt>
                <c:pt idx="9">
                  <c:v>2718551.3587454748</c:v>
                </c:pt>
                <c:pt idx="10">
                  <c:v>2711030.5314037977</c:v>
                </c:pt>
                <c:pt idx="11">
                  <c:v>2703520.4481011801</c:v>
                </c:pt>
                <c:pt idx="12">
                  <c:v>2696021.0934889945</c:v>
                </c:pt>
                <c:pt idx="13">
                  <c:v>2688532.4522405406</c:v>
                </c:pt>
                <c:pt idx="14">
                  <c:v>2681054.5090510137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B-1B44-8C4C-A37FE9F68693}"/>
            </c:ext>
          </c:extLst>
        </c:ser>
        <c:ser>
          <c:idx val="3"/>
          <c:order val="3"/>
          <c:tx>
            <c:strRef>
              <c:f>'COBRA Inputs'!$B$22</c:f>
              <c:strCache>
                <c:ptCount val="1"/>
                <c:pt idx="0">
                  <c:v>Synergistic Energy Integration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'COBRA Inputs'!$C$18:$Q$18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'COBRA Inputs'!$C$43:$Q$43</c:f>
              <c:numCache>
                <c:formatCode>#,##0</c:formatCode>
                <c:ptCount val="15"/>
                <c:pt idx="0">
                  <c:v>2784966.4557383689</c:v>
                </c:pt>
                <c:pt idx="1">
                  <c:v>2777348.2377234772</c:v>
                </c:pt>
                <c:pt idx="2">
                  <c:v>1653035.0583236555</c:v>
                </c:pt>
                <c:pt idx="3">
                  <c:v>1645438.5910985649</c:v>
                </c:pt>
                <c:pt idx="4">
                  <c:v>1637852.9759695106</c:v>
                </c:pt>
                <c:pt idx="5">
                  <c:v>1630567.0732043714</c:v>
                </c:pt>
                <c:pt idx="6">
                  <c:v>1623580.8673223003</c:v>
                </c:pt>
                <c:pt idx="7">
                  <c:v>1616919.4624968164</c:v>
                </c:pt>
                <c:pt idx="8">
                  <c:v>1609377.1009432748</c:v>
                </c:pt>
                <c:pt idx="9">
                  <c:v>1601845.5141919528</c:v>
                </c:pt>
                <c:pt idx="10">
                  <c:v>1594324.6868502754</c:v>
                </c:pt>
                <c:pt idx="11">
                  <c:v>1586814.6035476574</c:v>
                </c:pt>
                <c:pt idx="12">
                  <c:v>1579315.2489354722</c:v>
                </c:pt>
                <c:pt idx="13">
                  <c:v>1571826.6076870186</c:v>
                </c:pt>
                <c:pt idx="14">
                  <c:v>971810.86942827504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B-1B44-8C4C-A37FE9F6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602816"/>
        <c:axId val="1792405008"/>
      </c:lineChart>
      <c:catAx>
        <c:axId val="179260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05008"/>
        <c:crosses val="autoZero"/>
        <c:auto val="1"/>
        <c:lblAlgn val="ctr"/>
        <c:lblOffset val="100"/>
        <c:noMultiLvlLbl val="0"/>
      </c:catAx>
      <c:valAx>
        <c:axId val="17924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Synergistic</a:t>
            </a:r>
            <a:r>
              <a:rPr lang="en-US" sz="20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Energy Integration</a:t>
            </a:r>
            <a:r>
              <a:rPr lang="en-US"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Dispatch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4"/>
          <c:order val="0"/>
          <c:tx>
            <c:strRef>
              <c:f>'Combo Strategy Results'!$B$7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'Combo Strategy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'Combo Strategy Results'!$C$7:$Q$7</c:f>
              <c:numCache>
                <c:formatCode>#,##0</c:formatCode>
                <c:ptCount val="15"/>
                <c:pt idx="0" formatCode="#,##0.00">
                  <c:v>27923059.299976982</c:v>
                </c:pt>
                <c:pt idx="1">
                  <c:v>27923059.299976982</c:v>
                </c:pt>
                <c:pt idx="2">
                  <c:v>27923059.299976982</c:v>
                </c:pt>
                <c:pt idx="3">
                  <c:v>27923059.299976982</c:v>
                </c:pt>
                <c:pt idx="4">
                  <c:v>27923059.299976982</c:v>
                </c:pt>
                <c:pt idx="5">
                  <c:v>27923059.299976982</c:v>
                </c:pt>
                <c:pt idx="6">
                  <c:v>27923059.299976982</c:v>
                </c:pt>
                <c:pt idx="7">
                  <c:v>27923059.299976982</c:v>
                </c:pt>
                <c:pt idx="8">
                  <c:v>27923059.299976982</c:v>
                </c:pt>
                <c:pt idx="9">
                  <c:v>27923059.299976982</c:v>
                </c:pt>
                <c:pt idx="10">
                  <c:v>27923059.299976982</c:v>
                </c:pt>
                <c:pt idx="11">
                  <c:v>27923059.299976982</c:v>
                </c:pt>
                <c:pt idx="12">
                  <c:v>27923059.299976982</c:v>
                </c:pt>
                <c:pt idx="13">
                  <c:v>27923059.299976982</c:v>
                </c:pt>
                <c:pt idx="14">
                  <c:v>27923059.299976982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5C-6C44-B3B1-DEF299230533}"/>
            </c:ext>
          </c:extLst>
        </c:ser>
        <c:ser>
          <c:idx val="2"/>
          <c:order val="1"/>
          <c:tx>
            <c:strRef>
              <c:f>'Combo Strategy Results'!$B$5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'Combo Strategy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'Combo Strategy Results'!$C$5:$Q$5</c:f>
              <c:numCache>
                <c:formatCode>#,##0</c:formatCode>
                <c:ptCount val="15"/>
                <c:pt idx="0">
                  <c:v>32145651.757763308</c:v>
                </c:pt>
                <c:pt idx="1">
                  <c:v>32057717.993671879</c:v>
                </c:pt>
                <c:pt idx="2">
                  <c:v>19080261.889243443</c:v>
                </c:pt>
                <c:pt idx="3">
                  <c:v>18992579.185021326</c:v>
                </c:pt>
                <c:pt idx="4">
                  <c:v>18905021.741805244</c:v>
                </c:pt>
                <c:pt idx="5">
                  <c:v>18820923.747538023</c:v>
                </c:pt>
                <c:pt idx="6">
                  <c:v>18740285.023531005</c:v>
                </c:pt>
                <c:pt idx="7">
                  <c:v>18663395.336297512</c:v>
                </c:pt>
                <c:pt idx="8">
                  <c:v>18576337.150217131</c:v>
                </c:pt>
                <c:pt idx="9">
                  <c:v>18489403.332974009</c:v>
                </c:pt>
                <c:pt idx="10">
                  <c:v>18402593.706898376</c:v>
                </c:pt>
                <c:pt idx="11">
                  <c:v>18315908.09457428</c:v>
                </c:pt>
                <c:pt idx="12">
                  <c:v>18229346.318839222</c:v>
                </c:pt>
                <c:pt idx="13">
                  <c:v>18142908.202783786</c:v>
                </c:pt>
                <c:pt idx="14">
                  <c:v>11217188.529751282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C-6C44-B3B1-DEF299230533}"/>
            </c:ext>
          </c:extLst>
        </c:ser>
        <c:ser>
          <c:idx val="8"/>
          <c:order val="2"/>
          <c:tx>
            <c:strRef>
              <c:f>'Combo Strategy Results'!$B$11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'Combo Strategy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'Combo Strategy Results'!$C$11:$Q$11</c:f>
              <c:numCache>
                <c:formatCode>#,##0</c:formatCode>
                <c:ptCount val="15"/>
                <c:pt idx="0">
                  <c:v>19729.053</c:v>
                </c:pt>
                <c:pt idx="1">
                  <c:v>19729.053</c:v>
                </c:pt>
                <c:pt idx="2">
                  <c:v>12909377.012999998</c:v>
                </c:pt>
                <c:pt idx="3">
                  <c:v>12909377.012999998</c:v>
                </c:pt>
                <c:pt idx="4">
                  <c:v>12909377.012999998</c:v>
                </c:pt>
                <c:pt idx="5">
                  <c:v>12909377.012999998</c:v>
                </c:pt>
                <c:pt idx="6">
                  <c:v>12909377.012999998</c:v>
                </c:pt>
                <c:pt idx="7">
                  <c:v>12909377.012999998</c:v>
                </c:pt>
                <c:pt idx="8">
                  <c:v>12909377.012999998</c:v>
                </c:pt>
                <c:pt idx="9">
                  <c:v>12909377.012999998</c:v>
                </c:pt>
                <c:pt idx="10">
                  <c:v>12909377.012999998</c:v>
                </c:pt>
                <c:pt idx="11">
                  <c:v>12909377.012999998</c:v>
                </c:pt>
                <c:pt idx="12">
                  <c:v>12909377.012999998</c:v>
                </c:pt>
                <c:pt idx="13">
                  <c:v>12909377.012999998</c:v>
                </c:pt>
                <c:pt idx="14">
                  <c:v>19748782.052999999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5C-6C44-B3B1-DEF299230533}"/>
            </c:ext>
          </c:extLst>
        </c:ser>
        <c:ser>
          <c:idx val="7"/>
          <c:order val="3"/>
          <c:tx>
            <c:strRef>
              <c:f>'Combo Strategy Results'!$B$10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'Combo Strategy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'Combo Strategy Results'!$C$10:$Q$10</c:f>
              <c:numCache>
                <c:formatCode>#,##0</c:formatCode>
                <c:ptCount val="15"/>
                <c:pt idx="0">
                  <c:v>1446970.2565396992</c:v>
                </c:pt>
                <c:pt idx="1">
                  <c:v>1446970.2565396992</c:v>
                </c:pt>
                <c:pt idx="2">
                  <c:v>1446970.2565396992</c:v>
                </c:pt>
                <c:pt idx="3">
                  <c:v>1446970.2565396992</c:v>
                </c:pt>
                <c:pt idx="4">
                  <c:v>1446970.2565396992</c:v>
                </c:pt>
                <c:pt idx="5">
                  <c:v>1443635.8896525723</c:v>
                </c:pt>
                <c:pt idx="6">
                  <c:v>1436967.1558783185</c:v>
                </c:pt>
                <c:pt idx="7">
                  <c:v>1426674.1102702313</c:v>
                </c:pt>
                <c:pt idx="8">
                  <c:v>1426674.1102702313</c:v>
                </c:pt>
                <c:pt idx="9">
                  <c:v>1426674.1102702313</c:v>
                </c:pt>
                <c:pt idx="10">
                  <c:v>1426674.1102702313</c:v>
                </c:pt>
                <c:pt idx="11">
                  <c:v>1426674.1102702313</c:v>
                </c:pt>
                <c:pt idx="12">
                  <c:v>1426674.1102702313</c:v>
                </c:pt>
                <c:pt idx="13">
                  <c:v>1426674.1102702313</c:v>
                </c:pt>
                <c:pt idx="14">
                  <c:v>1426674.1102702313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5C-6C44-B3B1-DEF299230533}"/>
            </c:ext>
          </c:extLst>
        </c:ser>
        <c:ser>
          <c:idx val="3"/>
          <c:order val="4"/>
          <c:tx>
            <c:strRef>
              <c:f>'Combo Strategy Results'!$B$6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'Combo Strategy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'Combo Strategy Results'!$C$6:$Q$6</c:f>
              <c:numCache>
                <c:formatCode>#,##0</c:formatCode>
                <c:ptCount val="15"/>
                <c:pt idx="0">
                  <c:v>18224.496719999999</c:v>
                </c:pt>
                <c:pt idx="1">
                  <c:v>18224.496719999999</c:v>
                </c:pt>
                <c:pt idx="2">
                  <c:v>18224.496719999999</c:v>
                </c:pt>
                <c:pt idx="3">
                  <c:v>18224.496719999999</c:v>
                </c:pt>
                <c:pt idx="4">
                  <c:v>18224.496719999999</c:v>
                </c:pt>
                <c:pt idx="5">
                  <c:v>18224.496719999999</c:v>
                </c:pt>
                <c:pt idx="6">
                  <c:v>18224.496719999999</c:v>
                </c:pt>
                <c:pt idx="7">
                  <c:v>18224.496719999999</c:v>
                </c:pt>
                <c:pt idx="8">
                  <c:v>18224.496719999999</c:v>
                </c:pt>
                <c:pt idx="9">
                  <c:v>18224.496719999999</c:v>
                </c:pt>
                <c:pt idx="10">
                  <c:v>18224.496719999999</c:v>
                </c:pt>
                <c:pt idx="11">
                  <c:v>18224.496719999999</c:v>
                </c:pt>
                <c:pt idx="12">
                  <c:v>18224.496719999999</c:v>
                </c:pt>
                <c:pt idx="13">
                  <c:v>18224.496719999999</c:v>
                </c:pt>
                <c:pt idx="14">
                  <c:v>18224.496719999999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5C-6C44-B3B1-DEF299230533}"/>
            </c:ext>
          </c:extLst>
        </c:ser>
        <c:ser>
          <c:idx val="0"/>
          <c:order val="5"/>
          <c:tx>
            <c:strRef>
              <c:f>'Combo Strategy Results'!$B$3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'Combo Strategy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'Combo Strategy Results'!$C$3:$Q$3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C-6C44-B3B1-DEF299230533}"/>
            </c:ext>
          </c:extLst>
        </c:ser>
        <c:ser>
          <c:idx val="1"/>
          <c:order val="6"/>
          <c:tx>
            <c:strRef>
              <c:f>'Combo Strategy Results'!$B$4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'Combo Strategy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'Combo Strategy Results'!$C$4:$Q$4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C-6C44-B3B1-DEF299230533}"/>
            </c:ext>
          </c:extLst>
        </c:ser>
        <c:ser>
          <c:idx val="5"/>
          <c:order val="7"/>
          <c:tx>
            <c:strRef>
              <c:f>'Combo Strategy Results'!$B$8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'Combo Strategy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'Combo Strategy Results'!$C$8:$Q$8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5C-6C44-B3B1-DEF299230533}"/>
            </c:ext>
          </c:extLst>
        </c:ser>
        <c:ser>
          <c:idx val="6"/>
          <c:order val="8"/>
          <c:tx>
            <c:strRef>
              <c:f>'Combo Strategy Results'!$B$9</c:f>
              <c:strCache>
                <c:ptCount val="1"/>
                <c:pt idx="0">
                  <c:v>OTHF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'Combo Strategy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'Combo Strategy Results'!$C$9:$Q$9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5C-6C44-B3B1-DEF299230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5919"/>
        <c:axId val="19363999"/>
      </c:areaChart>
      <c:catAx>
        <c:axId val="6269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999"/>
        <c:crosses val="autoZero"/>
        <c:auto val="1"/>
        <c:lblAlgn val="ctr"/>
        <c:lblOffset val="100"/>
        <c:noMultiLvlLbl val="0"/>
      </c:catAx>
      <c:valAx>
        <c:axId val="193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Electricity Demand Reduction Dispatch</a:t>
            </a:r>
            <a:r>
              <a:rPr lang="en-US" sz="20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Plan</a:t>
            </a:r>
            <a:endParaRPr lang="en-US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'Demand Reduction Results'!$B$5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'Demand Reduction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'Demand Reduction Results'!$C$5:$Q$5</c:f>
              <c:numCache>
                <c:formatCode>#,##0</c:formatCode>
                <c:ptCount val="15"/>
                <c:pt idx="0">
                  <c:v>32145651.757763308</c:v>
                </c:pt>
                <c:pt idx="1">
                  <c:v>32057717.993671879</c:v>
                </c:pt>
                <c:pt idx="2">
                  <c:v>31969909.84924344</c:v>
                </c:pt>
                <c:pt idx="3">
                  <c:v>31882227.145021331</c:v>
                </c:pt>
                <c:pt idx="4">
                  <c:v>31794669.701805241</c:v>
                </c:pt>
                <c:pt idx="5">
                  <c:v>31710571.70753802</c:v>
                </c:pt>
                <c:pt idx="6">
                  <c:v>31629932.983531006</c:v>
                </c:pt>
                <c:pt idx="7">
                  <c:v>31553043.296297513</c:v>
                </c:pt>
                <c:pt idx="8">
                  <c:v>31465985.110217128</c:v>
                </c:pt>
                <c:pt idx="9">
                  <c:v>31379051.292974006</c:v>
                </c:pt>
                <c:pt idx="10">
                  <c:v>31292241.666898374</c:v>
                </c:pt>
                <c:pt idx="11">
                  <c:v>31205556.054574281</c:v>
                </c:pt>
                <c:pt idx="12">
                  <c:v>31118994.278839219</c:v>
                </c:pt>
                <c:pt idx="13">
                  <c:v>31032556.162783783</c:v>
                </c:pt>
                <c:pt idx="14">
                  <c:v>30946241.529751282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8-BB4B-AC7F-8913514E5136}"/>
            </c:ext>
          </c:extLst>
        </c:ser>
        <c:ser>
          <c:idx val="4"/>
          <c:order val="1"/>
          <c:tx>
            <c:strRef>
              <c:f>'Demand Reduction Results'!$B$7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'Demand Reduction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'Demand Reduction Results'!$C$7:$Q$7</c:f>
              <c:numCache>
                <c:formatCode>#,##0</c:formatCode>
                <c:ptCount val="15"/>
                <c:pt idx="0" formatCode="#,##0.00">
                  <c:v>27923059.299976982</c:v>
                </c:pt>
                <c:pt idx="1">
                  <c:v>27923059.299976982</c:v>
                </c:pt>
                <c:pt idx="2">
                  <c:v>27923059.299976982</c:v>
                </c:pt>
                <c:pt idx="3">
                  <c:v>27923059.299976982</c:v>
                </c:pt>
                <c:pt idx="4">
                  <c:v>27923059.299976982</c:v>
                </c:pt>
                <c:pt idx="5">
                  <c:v>27923059.299976982</c:v>
                </c:pt>
                <c:pt idx="6">
                  <c:v>27923059.299976982</c:v>
                </c:pt>
                <c:pt idx="7">
                  <c:v>27923059.299976982</c:v>
                </c:pt>
                <c:pt idx="8">
                  <c:v>27923059.299976982</c:v>
                </c:pt>
                <c:pt idx="9">
                  <c:v>27923059.299976982</c:v>
                </c:pt>
                <c:pt idx="10">
                  <c:v>27923059.299976982</c:v>
                </c:pt>
                <c:pt idx="11">
                  <c:v>27923059.299976982</c:v>
                </c:pt>
                <c:pt idx="12">
                  <c:v>27923059.299976982</c:v>
                </c:pt>
                <c:pt idx="13">
                  <c:v>27923059.299976982</c:v>
                </c:pt>
                <c:pt idx="14">
                  <c:v>27923059.299976982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8-BB4B-AC7F-8913514E5136}"/>
            </c:ext>
          </c:extLst>
        </c:ser>
        <c:ser>
          <c:idx val="7"/>
          <c:order val="2"/>
          <c:tx>
            <c:strRef>
              <c:f>'Demand Reduction Results'!$B$10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'Demand Reduction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'Demand Reduction Results'!$C$10:$Q$10</c:f>
              <c:numCache>
                <c:formatCode>#,##0</c:formatCode>
                <c:ptCount val="15"/>
                <c:pt idx="0">
                  <c:v>1446970.2565396992</c:v>
                </c:pt>
                <c:pt idx="1">
                  <c:v>1446970.2565396992</c:v>
                </c:pt>
                <c:pt idx="2">
                  <c:v>1446970.2565396992</c:v>
                </c:pt>
                <c:pt idx="3">
                  <c:v>1446970.2565396992</c:v>
                </c:pt>
                <c:pt idx="4">
                  <c:v>1446970.2565396992</c:v>
                </c:pt>
                <c:pt idx="5">
                  <c:v>1443635.8896525723</c:v>
                </c:pt>
                <c:pt idx="6">
                  <c:v>1436967.1558783185</c:v>
                </c:pt>
                <c:pt idx="7">
                  <c:v>1426674.1102702313</c:v>
                </c:pt>
                <c:pt idx="8">
                  <c:v>1426674.1102702313</c:v>
                </c:pt>
                <c:pt idx="9">
                  <c:v>1426674.1102702313</c:v>
                </c:pt>
                <c:pt idx="10">
                  <c:v>1426674.1102702313</c:v>
                </c:pt>
                <c:pt idx="11">
                  <c:v>1426674.1102702313</c:v>
                </c:pt>
                <c:pt idx="12">
                  <c:v>1426674.1102702313</c:v>
                </c:pt>
                <c:pt idx="13">
                  <c:v>1426674.1102702313</c:v>
                </c:pt>
                <c:pt idx="14">
                  <c:v>1426674.1102702313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38-BB4B-AC7F-8913514E5136}"/>
            </c:ext>
          </c:extLst>
        </c:ser>
        <c:ser>
          <c:idx val="8"/>
          <c:order val="3"/>
          <c:tx>
            <c:strRef>
              <c:f>'Demand Reduction Results'!$B$11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'Demand Reduction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'Demand Reduction Results'!$C$11:$Q$11</c:f>
              <c:numCache>
                <c:formatCode>#,##0</c:formatCode>
                <c:ptCount val="15"/>
                <c:pt idx="0">
                  <c:v>19729.053</c:v>
                </c:pt>
                <c:pt idx="1">
                  <c:v>19729.053</c:v>
                </c:pt>
                <c:pt idx="2">
                  <c:v>19729.053</c:v>
                </c:pt>
                <c:pt idx="3">
                  <c:v>19729.053</c:v>
                </c:pt>
                <c:pt idx="4">
                  <c:v>19729.053</c:v>
                </c:pt>
                <c:pt idx="5">
                  <c:v>19729.053</c:v>
                </c:pt>
                <c:pt idx="6">
                  <c:v>19729.053</c:v>
                </c:pt>
                <c:pt idx="7">
                  <c:v>19729.053</c:v>
                </c:pt>
                <c:pt idx="8">
                  <c:v>19729.053</c:v>
                </c:pt>
                <c:pt idx="9">
                  <c:v>19729.053</c:v>
                </c:pt>
                <c:pt idx="10">
                  <c:v>19729.053</c:v>
                </c:pt>
                <c:pt idx="11">
                  <c:v>19729.053</c:v>
                </c:pt>
                <c:pt idx="12">
                  <c:v>19729.053</c:v>
                </c:pt>
                <c:pt idx="13">
                  <c:v>19729.053</c:v>
                </c:pt>
                <c:pt idx="14">
                  <c:v>19729.053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38-BB4B-AC7F-8913514E5136}"/>
            </c:ext>
          </c:extLst>
        </c:ser>
        <c:ser>
          <c:idx val="3"/>
          <c:order val="4"/>
          <c:tx>
            <c:strRef>
              <c:f>'Demand Reduction Results'!$B$6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'Demand Reduction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'Demand Reduction Results'!$C$6:$Q$6</c:f>
              <c:numCache>
                <c:formatCode>#,##0</c:formatCode>
                <c:ptCount val="15"/>
                <c:pt idx="0">
                  <c:v>18224.496719999999</c:v>
                </c:pt>
                <c:pt idx="1">
                  <c:v>18224.496719999999</c:v>
                </c:pt>
                <c:pt idx="2">
                  <c:v>18224.496719999999</c:v>
                </c:pt>
                <c:pt idx="3">
                  <c:v>18224.496719999999</c:v>
                </c:pt>
                <c:pt idx="4">
                  <c:v>18224.496719999999</c:v>
                </c:pt>
                <c:pt idx="5">
                  <c:v>18224.496719999999</c:v>
                </c:pt>
                <c:pt idx="6">
                  <c:v>18224.496719999999</c:v>
                </c:pt>
                <c:pt idx="7">
                  <c:v>18224.496719999999</c:v>
                </c:pt>
                <c:pt idx="8">
                  <c:v>18224.496719999999</c:v>
                </c:pt>
                <c:pt idx="9">
                  <c:v>18224.496719999999</c:v>
                </c:pt>
                <c:pt idx="10">
                  <c:v>18224.496719999999</c:v>
                </c:pt>
                <c:pt idx="11">
                  <c:v>18224.496719999999</c:v>
                </c:pt>
                <c:pt idx="12">
                  <c:v>18224.496719999999</c:v>
                </c:pt>
                <c:pt idx="13">
                  <c:v>18224.496719999999</c:v>
                </c:pt>
                <c:pt idx="14">
                  <c:v>18224.496719999999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8-BB4B-AC7F-8913514E5136}"/>
            </c:ext>
          </c:extLst>
        </c:ser>
        <c:ser>
          <c:idx val="0"/>
          <c:order val="5"/>
          <c:tx>
            <c:strRef>
              <c:f>'Demand Reduction Results'!$B$3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'Demand Reduction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'Demand Reduction Results'!$C$3:$Q$3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8-BB4B-AC7F-8913514E5136}"/>
            </c:ext>
          </c:extLst>
        </c:ser>
        <c:ser>
          <c:idx val="1"/>
          <c:order val="6"/>
          <c:tx>
            <c:strRef>
              <c:f>'Demand Reduction Results'!$B$4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'Demand Reduction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'Demand Reduction Results'!$C$4:$Q$4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8-BB4B-AC7F-8913514E5136}"/>
            </c:ext>
          </c:extLst>
        </c:ser>
        <c:ser>
          <c:idx val="5"/>
          <c:order val="7"/>
          <c:tx>
            <c:strRef>
              <c:f>'Demand Reduction Results'!$B$8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'Demand Reduction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'Demand Reduction Results'!$C$8:$Q$8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38-BB4B-AC7F-8913514E5136}"/>
            </c:ext>
          </c:extLst>
        </c:ser>
        <c:ser>
          <c:idx val="6"/>
          <c:order val="8"/>
          <c:tx>
            <c:strRef>
              <c:f>'Demand Reduction Results'!$B$9</c:f>
              <c:strCache>
                <c:ptCount val="1"/>
                <c:pt idx="0">
                  <c:v>OTHF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'Demand Reduction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'Demand Reduction Results'!$C$9:$Q$9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38-BB4B-AC7F-8913514E5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8351"/>
        <c:axId val="63842351"/>
      </c:areaChart>
      <c:catAx>
        <c:axId val="6348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351"/>
        <c:crosses val="autoZero"/>
        <c:auto val="1"/>
        <c:lblAlgn val="ctr"/>
        <c:lblOffset val="100"/>
        <c:noMultiLvlLbl val="0"/>
      </c:catAx>
      <c:valAx>
        <c:axId val="6384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Wind Revolution Dispatch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4"/>
          <c:order val="0"/>
          <c:tx>
            <c:strRef>
              <c:f>'EMP Results'!$B$7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'EMP Results'!$C$7:$Q$7</c:f>
              <c:numCache>
                <c:formatCode>#,##0</c:formatCode>
                <c:ptCount val="15"/>
                <c:pt idx="0" formatCode="#,##0.00">
                  <c:v>27923059.299976982</c:v>
                </c:pt>
                <c:pt idx="1">
                  <c:v>27923059.299976982</c:v>
                </c:pt>
                <c:pt idx="2">
                  <c:v>27923059.299976982</c:v>
                </c:pt>
                <c:pt idx="3">
                  <c:v>27923059.299976982</c:v>
                </c:pt>
                <c:pt idx="4">
                  <c:v>27923059.299976982</c:v>
                </c:pt>
                <c:pt idx="5">
                  <c:v>27923059.299976982</c:v>
                </c:pt>
                <c:pt idx="6">
                  <c:v>27923059.299976982</c:v>
                </c:pt>
                <c:pt idx="7">
                  <c:v>27923059.299976982</c:v>
                </c:pt>
                <c:pt idx="8">
                  <c:v>27923059.299976982</c:v>
                </c:pt>
                <c:pt idx="9">
                  <c:v>27923059.299976982</c:v>
                </c:pt>
                <c:pt idx="10">
                  <c:v>27923059.299976982</c:v>
                </c:pt>
                <c:pt idx="11">
                  <c:v>27923059.299976982</c:v>
                </c:pt>
                <c:pt idx="12">
                  <c:v>27923059.299976982</c:v>
                </c:pt>
                <c:pt idx="13">
                  <c:v>27923059.299976982</c:v>
                </c:pt>
                <c:pt idx="14">
                  <c:v>27923059.299976982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C-EB43-BA3C-B7E614D125FC}"/>
            </c:ext>
          </c:extLst>
        </c:ser>
        <c:ser>
          <c:idx val="2"/>
          <c:order val="1"/>
          <c:tx>
            <c:strRef>
              <c:f>'EMP Results'!$B$5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'EMP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'EMP Results'!$C$5:$Q$5</c:f>
              <c:numCache>
                <c:formatCode>#,##0</c:formatCode>
                <c:ptCount val="15"/>
                <c:pt idx="0">
                  <c:v>32145651.757763308</c:v>
                </c:pt>
                <c:pt idx="1">
                  <c:v>32761188.10640331</c:v>
                </c:pt>
                <c:pt idx="2">
                  <c:v>20493231.85852972</c:v>
                </c:pt>
                <c:pt idx="3">
                  <c:v>21121140.487777386</c:v>
                </c:pt>
                <c:pt idx="4">
                  <c:v>21755328.203317527</c:v>
                </c:pt>
                <c:pt idx="5">
                  <c:v>22399192.162900195</c:v>
                </c:pt>
                <c:pt idx="6">
                  <c:v>23052795.785296947</c:v>
                </c:pt>
                <c:pt idx="7">
                  <c:v>23716493.068413757</c:v>
                </c:pt>
                <c:pt idx="8">
                  <c:v>24376431.348297566</c:v>
                </c:pt>
                <c:pt idx="9">
                  <c:v>25042969.010980211</c:v>
                </c:pt>
                <c:pt idx="10">
                  <c:v>25716172.050289683</c:v>
                </c:pt>
                <c:pt idx="11">
                  <c:v>26396107.119992249</c:v>
                </c:pt>
                <c:pt idx="12">
                  <c:v>27082841.54039184</c:v>
                </c:pt>
                <c:pt idx="13">
                  <c:v>27776443.304995425</c:v>
                </c:pt>
                <c:pt idx="14">
                  <c:v>21637576.047245052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C-EB43-BA3C-B7E614D125FC}"/>
            </c:ext>
          </c:extLst>
        </c:ser>
        <c:ser>
          <c:idx val="1"/>
          <c:order val="2"/>
          <c:tx>
            <c:strRef>
              <c:f>'EMP Results'!$B$4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'EMP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'EMP Results'!$C$4:$Q$4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C-EB43-BA3C-B7E614D125FC}"/>
            </c:ext>
          </c:extLst>
        </c:ser>
        <c:ser>
          <c:idx val="8"/>
          <c:order val="3"/>
          <c:tx>
            <c:strRef>
              <c:f>'EMP Results'!$B$11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'EMP Results'!$C$11:$Q$11</c:f>
              <c:numCache>
                <c:formatCode>#,##0</c:formatCode>
                <c:ptCount val="15"/>
                <c:pt idx="0">
                  <c:v>19729.053</c:v>
                </c:pt>
                <c:pt idx="1">
                  <c:v>19729.053</c:v>
                </c:pt>
                <c:pt idx="2">
                  <c:v>12909377.012999998</c:v>
                </c:pt>
                <c:pt idx="3">
                  <c:v>12909377.012999998</c:v>
                </c:pt>
                <c:pt idx="4">
                  <c:v>12909377.012999998</c:v>
                </c:pt>
                <c:pt idx="5">
                  <c:v>12909377.012999998</c:v>
                </c:pt>
                <c:pt idx="6">
                  <c:v>12909377.012999998</c:v>
                </c:pt>
                <c:pt idx="7">
                  <c:v>12909377.012999998</c:v>
                </c:pt>
                <c:pt idx="8">
                  <c:v>12909377.012999998</c:v>
                </c:pt>
                <c:pt idx="9">
                  <c:v>12909377.012999998</c:v>
                </c:pt>
                <c:pt idx="10">
                  <c:v>12909377.012999998</c:v>
                </c:pt>
                <c:pt idx="11">
                  <c:v>12909377.012999998</c:v>
                </c:pt>
                <c:pt idx="12">
                  <c:v>12909377.012999998</c:v>
                </c:pt>
                <c:pt idx="13">
                  <c:v>12909377.012999998</c:v>
                </c:pt>
                <c:pt idx="14">
                  <c:v>19748782.052999999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7C-EB43-BA3C-B7E614D125FC}"/>
            </c:ext>
          </c:extLst>
        </c:ser>
        <c:ser>
          <c:idx val="7"/>
          <c:order val="4"/>
          <c:tx>
            <c:strRef>
              <c:f>'EMP Results'!$B$10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'EMP Results'!$C$10:$Q$10</c:f>
              <c:numCache>
                <c:formatCode>#,##0</c:formatCode>
                <c:ptCount val="15"/>
                <c:pt idx="0">
                  <c:v>1446970.2565396992</c:v>
                </c:pt>
                <c:pt idx="1">
                  <c:v>1446970.2565396992</c:v>
                </c:pt>
                <c:pt idx="2">
                  <c:v>1446970.2565396992</c:v>
                </c:pt>
                <c:pt idx="3">
                  <c:v>1446970.2565396992</c:v>
                </c:pt>
                <c:pt idx="4">
                  <c:v>1446970.2565396992</c:v>
                </c:pt>
                <c:pt idx="5">
                  <c:v>1443635.8896525723</c:v>
                </c:pt>
                <c:pt idx="6">
                  <c:v>1436967.1558783185</c:v>
                </c:pt>
                <c:pt idx="7">
                  <c:v>1426674.1102702313</c:v>
                </c:pt>
                <c:pt idx="8">
                  <c:v>1426674.1102702313</c:v>
                </c:pt>
                <c:pt idx="9">
                  <c:v>1426674.1102702313</c:v>
                </c:pt>
                <c:pt idx="10">
                  <c:v>1426674.1102702313</c:v>
                </c:pt>
                <c:pt idx="11">
                  <c:v>1426674.1102702313</c:v>
                </c:pt>
                <c:pt idx="12">
                  <c:v>1426674.1102702313</c:v>
                </c:pt>
                <c:pt idx="13">
                  <c:v>1426674.1102702313</c:v>
                </c:pt>
                <c:pt idx="14">
                  <c:v>1426674.1102702313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7C-EB43-BA3C-B7E614D125FC}"/>
            </c:ext>
          </c:extLst>
        </c:ser>
        <c:ser>
          <c:idx val="3"/>
          <c:order val="5"/>
          <c:tx>
            <c:strRef>
              <c:f>'EMP Results'!$B$6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'EMP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'EMP Results'!$C$6:$Q$6</c:f>
              <c:numCache>
                <c:formatCode>#,##0</c:formatCode>
                <c:ptCount val="15"/>
                <c:pt idx="0">
                  <c:v>18224.496719999999</c:v>
                </c:pt>
                <c:pt idx="1">
                  <c:v>18224.496719999999</c:v>
                </c:pt>
                <c:pt idx="2">
                  <c:v>18224.496719999999</c:v>
                </c:pt>
                <c:pt idx="3">
                  <c:v>18224.496719999999</c:v>
                </c:pt>
                <c:pt idx="4">
                  <c:v>18224.496719999999</c:v>
                </c:pt>
                <c:pt idx="5">
                  <c:v>18224.496719999999</c:v>
                </c:pt>
                <c:pt idx="6">
                  <c:v>18224.496719999999</c:v>
                </c:pt>
                <c:pt idx="7">
                  <c:v>18224.496719999999</c:v>
                </c:pt>
                <c:pt idx="8">
                  <c:v>18224.496719999999</c:v>
                </c:pt>
                <c:pt idx="9">
                  <c:v>18224.496719999999</c:v>
                </c:pt>
                <c:pt idx="10">
                  <c:v>18224.496719999999</c:v>
                </c:pt>
                <c:pt idx="11">
                  <c:v>18224.496719999999</c:v>
                </c:pt>
                <c:pt idx="12">
                  <c:v>18224.496719999999</c:v>
                </c:pt>
                <c:pt idx="13">
                  <c:v>18224.496719999999</c:v>
                </c:pt>
                <c:pt idx="14">
                  <c:v>18224.496719999999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C-EB43-BA3C-B7E614D125FC}"/>
            </c:ext>
          </c:extLst>
        </c:ser>
        <c:ser>
          <c:idx val="0"/>
          <c:order val="6"/>
          <c:tx>
            <c:strRef>
              <c:f>'EMP Results'!$B$3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'EMP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'EMP Results'!$C$3:$Q$3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C-EB43-BA3C-B7E614D125FC}"/>
            </c:ext>
          </c:extLst>
        </c:ser>
        <c:ser>
          <c:idx val="5"/>
          <c:order val="7"/>
          <c:tx>
            <c:strRef>
              <c:f>'EMP Results'!$B$8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'EMP Results'!$C$8:$Q$8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7C-EB43-BA3C-B7E614D125FC}"/>
            </c:ext>
          </c:extLst>
        </c:ser>
        <c:ser>
          <c:idx val="6"/>
          <c:order val="8"/>
          <c:tx>
            <c:strRef>
              <c:f>'EMP Results'!$B$9</c:f>
              <c:strCache>
                <c:ptCount val="1"/>
                <c:pt idx="0">
                  <c:v>OTHF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'EMP Results'!$C$9:$Q$9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7C-EB43-BA3C-B7E614D12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700416"/>
        <c:axId val="2018702064"/>
      </c:areaChart>
      <c:catAx>
        <c:axId val="20187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02064"/>
        <c:crosses val="autoZero"/>
        <c:auto val="1"/>
        <c:lblAlgn val="ctr"/>
        <c:lblOffset val="100"/>
        <c:noMultiLvlLbl val="0"/>
      </c:catAx>
      <c:valAx>
        <c:axId val="20187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0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Baseline Dispatch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'Baseline Results'!$B$5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'Baseline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'Baseline Results'!$C$5:$Q$5</c:f>
              <c:numCache>
                <c:formatCode>#,##0</c:formatCode>
                <c:ptCount val="15"/>
                <c:pt idx="0">
                  <c:v>32145651.757763308</c:v>
                </c:pt>
                <c:pt idx="1">
                  <c:v>32761188.10640331</c:v>
                </c:pt>
                <c:pt idx="2">
                  <c:v>33382879.818529714</c:v>
                </c:pt>
                <c:pt idx="3">
                  <c:v>34010788.447777383</c:v>
                </c:pt>
                <c:pt idx="4">
                  <c:v>34644976.163317516</c:v>
                </c:pt>
                <c:pt idx="5">
                  <c:v>35288840.122900188</c:v>
                </c:pt>
                <c:pt idx="6">
                  <c:v>35942443.74529694</c:v>
                </c:pt>
                <c:pt idx="7">
                  <c:v>36606141.028413758</c:v>
                </c:pt>
                <c:pt idx="8">
                  <c:v>37266079.30829756</c:v>
                </c:pt>
                <c:pt idx="9">
                  <c:v>37932616.970980205</c:v>
                </c:pt>
                <c:pt idx="10">
                  <c:v>38605820.010289676</c:v>
                </c:pt>
                <c:pt idx="11">
                  <c:v>39285755.079992242</c:v>
                </c:pt>
                <c:pt idx="12">
                  <c:v>39972489.500391833</c:v>
                </c:pt>
                <c:pt idx="13">
                  <c:v>40666091.264995418</c:v>
                </c:pt>
                <c:pt idx="14">
                  <c:v>41366629.047245048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2-D447-837A-07425F48F436}"/>
            </c:ext>
          </c:extLst>
        </c:ser>
        <c:ser>
          <c:idx val="4"/>
          <c:order val="1"/>
          <c:tx>
            <c:strRef>
              <c:f>'Baseline Results'!$B$7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'Baseline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'Baseline Results'!$C$7:$Q$7</c:f>
              <c:numCache>
                <c:formatCode>#,##0</c:formatCode>
                <c:ptCount val="15"/>
                <c:pt idx="0" formatCode="#,##0.00">
                  <c:v>27923059.299976982</c:v>
                </c:pt>
                <c:pt idx="1">
                  <c:v>27923059.299976982</c:v>
                </c:pt>
                <c:pt idx="2">
                  <c:v>27923059.299976982</c:v>
                </c:pt>
                <c:pt idx="3">
                  <c:v>27923059.299976982</c:v>
                </c:pt>
                <c:pt idx="4">
                  <c:v>27923059.299976982</c:v>
                </c:pt>
                <c:pt idx="5">
                  <c:v>27923059.299976982</c:v>
                </c:pt>
                <c:pt idx="6">
                  <c:v>27923059.299976982</c:v>
                </c:pt>
                <c:pt idx="7">
                  <c:v>27923059.299976982</c:v>
                </c:pt>
                <c:pt idx="8">
                  <c:v>27923059.299976982</c:v>
                </c:pt>
                <c:pt idx="9">
                  <c:v>27923059.299976982</c:v>
                </c:pt>
                <c:pt idx="10">
                  <c:v>27923059.299976982</c:v>
                </c:pt>
                <c:pt idx="11">
                  <c:v>27923059.299976982</c:v>
                </c:pt>
                <c:pt idx="12">
                  <c:v>27923059.299976982</c:v>
                </c:pt>
                <c:pt idx="13">
                  <c:v>27923059.299976982</c:v>
                </c:pt>
                <c:pt idx="14">
                  <c:v>27923059.299976982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92-D447-837A-07425F48F436}"/>
            </c:ext>
          </c:extLst>
        </c:ser>
        <c:ser>
          <c:idx val="7"/>
          <c:order val="2"/>
          <c:tx>
            <c:strRef>
              <c:f>'Baseline Results'!$B$10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'Baseline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'Baseline Results'!$C$10:$Q$10</c:f>
              <c:numCache>
                <c:formatCode>#,##0</c:formatCode>
                <c:ptCount val="15"/>
                <c:pt idx="0">
                  <c:v>1446970.2565396992</c:v>
                </c:pt>
                <c:pt idx="1">
                  <c:v>1446970.2565396992</c:v>
                </c:pt>
                <c:pt idx="2">
                  <c:v>1446970.2565396992</c:v>
                </c:pt>
                <c:pt idx="3">
                  <c:v>1446970.2565396992</c:v>
                </c:pt>
                <c:pt idx="4">
                  <c:v>1446970.2565396992</c:v>
                </c:pt>
                <c:pt idx="5">
                  <c:v>1443635.8896525723</c:v>
                </c:pt>
                <c:pt idx="6">
                  <c:v>1436967.1558783185</c:v>
                </c:pt>
                <c:pt idx="7">
                  <c:v>1426674.1102702313</c:v>
                </c:pt>
                <c:pt idx="8">
                  <c:v>1426674.1102702313</c:v>
                </c:pt>
                <c:pt idx="9">
                  <c:v>1426674.1102702313</c:v>
                </c:pt>
                <c:pt idx="10">
                  <c:v>1426674.1102702313</c:v>
                </c:pt>
                <c:pt idx="11">
                  <c:v>1426674.1102702313</c:v>
                </c:pt>
                <c:pt idx="12">
                  <c:v>1426674.1102702313</c:v>
                </c:pt>
                <c:pt idx="13">
                  <c:v>1426674.1102702313</c:v>
                </c:pt>
                <c:pt idx="14">
                  <c:v>1426674.1102702313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92-D447-837A-07425F48F436}"/>
            </c:ext>
          </c:extLst>
        </c:ser>
        <c:ser>
          <c:idx val="8"/>
          <c:order val="3"/>
          <c:tx>
            <c:strRef>
              <c:f>'Baseline Results'!$B$11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'Baseline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'Baseline Results'!$C$11:$Q$11</c:f>
              <c:numCache>
                <c:formatCode>#,##0</c:formatCode>
                <c:ptCount val="15"/>
                <c:pt idx="0">
                  <c:v>19729.053</c:v>
                </c:pt>
                <c:pt idx="1">
                  <c:v>19729.053</c:v>
                </c:pt>
                <c:pt idx="2">
                  <c:v>19729.053</c:v>
                </c:pt>
                <c:pt idx="3">
                  <c:v>19729.053</c:v>
                </c:pt>
                <c:pt idx="4">
                  <c:v>19729.053</c:v>
                </c:pt>
                <c:pt idx="5">
                  <c:v>19729.053</c:v>
                </c:pt>
                <c:pt idx="6">
                  <c:v>19729.053</c:v>
                </c:pt>
                <c:pt idx="7">
                  <c:v>19729.053</c:v>
                </c:pt>
                <c:pt idx="8">
                  <c:v>19729.053</c:v>
                </c:pt>
                <c:pt idx="9">
                  <c:v>19729.053</c:v>
                </c:pt>
                <c:pt idx="10">
                  <c:v>19729.053</c:v>
                </c:pt>
                <c:pt idx="11">
                  <c:v>19729.053</c:v>
                </c:pt>
                <c:pt idx="12">
                  <c:v>19729.053</c:v>
                </c:pt>
                <c:pt idx="13">
                  <c:v>19729.053</c:v>
                </c:pt>
                <c:pt idx="14">
                  <c:v>19729.053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92-D447-837A-07425F48F436}"/>
            </c:ext>
          </c:extLst>
        </c:ser>
        <c:ser>
          <c:idx val="3"/>
          <c:order val="4"/>
          <c:tx>
            <c:strRef>
              <c:f>'Baseline Results'!$B$6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'Baseline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'Baseline Results'!$C$6:$Q$6</c:f>
              <c:numCache>
                <c:formatCode>#,##0</c:formatCode>
                <c:ptCount val="15"/>
                <c:pt idx="0">
                  <c:v>18224.496719999999</c:v>
                </c:pt>
                <c:pt idx="1">
                  <c:v>18224.496719999999</c:v>
                </c:pt>
                <c:pt idx="2">
                  <c:v>18224.496719999999</c:v>
                </c:pt>
                <c:pt idx="3">
                  <c:v>18224.496719999999</c:v>
                </c:pt>
                <c:pt idx="4">
                  <c:v>18224.496719999999</c:v>
                </c:pt>
                <c:pt idx="5">
                  <c:v>18224.496719999999</c:v>
                </c:pt>
                <c:pt idx="6">
                  <c:v>18224.496719999999</c:v>
                </c:pt>
                <c:pt idx="7">
                  <c:v>18224.496719999999</c:v>
                </c:pt>
                <c:pt idx="8">
                  <c:v>18224.496719999999</c:v>
                </c:pt>
                <c:pt idx="9">
                  <c:v>18224.496719999999</c:v>
                </c:pt>
                <c:pt idx="10">
                  <c:v>18224.496719999999</c:v>
                </c:pt>
                <c:pt idx="11">
                  <c:v>18224.496719999999</c:v>
                </c:pt>
                <c:pt idx="12">
                  <c:v>18224.496719999999</c:v>
                </c:pt>
                <c:pt idx="13">
                  <c:v>18224.496719999999</c:v>
                </c:pt>
                <c:pt idx="14">
                  <c:v>18224.496719999999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2-D447-837A-07425F48F436}"/>
            </c:ext>
          </c:extLst>
        </c:ser>
        <c:ser>
          <c:idx val="0"/>
          <c:order val="5"/>
          <c:tx>
            <c:strRef>
              <c:f>'Baseline Results'!$B$3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'Baseline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'Baseline Results'!$C$3:$Q$3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2-D447-837A-07425F48F436}"/>
            </c:ext>
          </c:extLst>
        </c:ser>
        <c:ser>
          <c:idx val="1"/>
          <c:order val="6"/>
          <c:tx>
            <c:strRef>
              <c:f>'Baseline Results'!$B$4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'Baseline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'Baseline Results'!$C$4:$Q$4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2-D447-837A-07425F48F436}"/>
            </c:ext>
          </c:extLst>
        </c:ser>
        <c:ser>
          <c:idx val="5"/>
          <c:order val="7"/>
          <c:tx>
            <c:strRef>
              <c:f>'Baseline Results'!$B$8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'Baseline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'Baseline Results'!$C$8:$Q$8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92-D447-837A-07425F48F436}"/>
            </c:ext>
          </c:extLst>
        </c:ser>
        <c:ser>
          <c:idx val="6"/>
          <c:order val="8"/>
          <c:tx>
            <c:strRef>
              <c:f>'Baseline Results'!$B$9</c:f>
              <c:strCache>
                <c:ptCount val="1"/>
                <c:pt idx="0">
                  <c:v>OTHF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'Baseline Results'!$C$2:$Q$2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'Baseline Results'!$C$9:$Q$9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92-D447-837A-07425F48F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43040"/>
        <c:axId val="1790387648"/>
      </c:areaChart>
      <c:catAx>
        <c:axId val="179054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87648"/>
        <c:crosses val="autoZero"/>
        <c:auto val="1"/>
        <c:lblAlgn val="ctr"/>
        <c:lblOffset val="100"/>
        <c:noMultiLvlLbl val="0"/>
      </c:catAx>
      <c:valAx>
        <c:axId val="17903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4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6350</xdr:colOff>
      <xdr:row>1</xdr:row>
      <xdr:rowOff>12700</xdr:rowOff>
    </xdr:from>
    <xdr:to>
      <xdr:col>39</xdr:col>
      <xdr:colOff>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CD9AD-6012-C747-808A-1400A85D7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38</xdr:row>
      <xdr:rowOff>0</xdr:rowOff>
    </xdr:from>
    <xdr:to>
      <xdr:col>38</xdr:col>
      <xdr:colOff>666750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BF4AA-48A3-6F47-9502-5F81FA215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0</xdr:colOff>
      <xdr:row>1</xdr:row>
      <xdr:rowOff>0</xdr:rowOff>
    </xdr:from>
    <xdr:to>
      <xdr:col>58</xdr:col>
      <xdr:colOff>666750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C23CF5-CD71-4C41-BF74-C31E159F5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38</xdr:row>
      <xdr:rowOff>0</xdr:rowOff>
    </xdr:from>
    <xdr:to>
      <xdr:col>58</xdr:col>
      <xdr:colOff>666750</xdr:colOff>
      <xdr:row>73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DBAADC-E877-2C4A-9421-3B7DA90D4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14111</xdr:colOff>
      <xdr:row>0</xdr:row>
      <xdr:rowOff>194732</xdr:rowOff>
    </xdr:from>
    <xdr:to>
      <xdr:col>38</xdr:col>
      <xdr:colOff>1</xdr:colOff>
      <xdr:row>36</xdr:row>
      <xdr:rowOff>14112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056B8-311C-CB4B-98FE-2A11A8114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14112</xdr:colOff>
      <xdr:row>0</xdr:row>
      <xdr:rowOff>194734</xdr:rowOff>
    </xdr:from>
    <xdr:to>
      <xdr:col>38</xdr:col>
      <xdr:colOff>0</xdr:colOff>
      <xdr:row>36</xdr:row>
      <xdr:rowOff>14112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BDEF05-7BD9-E84B-854C-B9A193CD0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677332</xdr:colOff>
      <xdr:row>0</xdr:row>
      <xdr:rowOff>194732</xdr:rowOff>
    </xdr:from>
    <xdr:to>
      <xdr:col>38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95C37-0D28-1B44-8EFA-1526D39FC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11289</xdr:rowOff>
    </xdr:from>
    <xdr:to>
      <xdr:col>38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05542-CB51-AB44-BDD7-67A99D4AC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cobra/download-cobra" TargetMode="External"/><Relationship Id="rId1" Type="http://schemas.openxmlformats.org/officeDocument/2006/relationships/hyperlink" Target="https://19january2017snapshot.epa.gov/climatechange/social-cost-carbon_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B637-1D60-4AC1-A034-AA749093F450}">
  <dimension ref="B1:Q51"/>
  <sheetViews>
    <sheetView tabSelected="1" topLeftCell="AQ58" zoomScaleNormal="36" workbookViewId="0">
      <selection activeCell="BH51" sqref="BH51"/>
    </sheetView>
  </sheetViews>
  <sheetFormatPr defaultColWidth="8.6640625" defaultRowHeight="14.4"/>
  <cols>
    <col min="2" max="2" width="21.6640625" bestFit="1" customWidth="1"/>
    <col min="3" max="10" width="12.44140625" style="119" customWidth="1"/>
    <col min="11" max="17" width="12.44140625" bestFit="1" customWidth="1"/>
  </cols>
  <sheetData>
    <row r="1" spans="2:10" ht="15" thickBot="1">
      <c r="C1" s="171" t="s">
        <v>0</v>
      </c>
      <c r="D1" s="171"/>
      <c r="E1" s="171"/>
      <c r="F1" s="171"/>
      <c r="G1" s="171" t="s">
        <v>1</v>
      </c>
      <c r="H1" s="171"/>
      <c r="I1" s="171"/>
      <c r="J1" s="171"/>
    </row>
    <row r="2" spans="2:10" ht="16.2" thickBot="1">
      <c r="C2" s="167" t="s">
        <v>2</v>
      </c>
      <c r="D2" s="168"/>
      <c r="E2" s="167" t="s">
        <v>3</v>
      </c>
      <c r="F2" s="169"/>
      <c r="G2" s="170" t="s">
        <v>4</v>
      </c>
      <c r="H2" s="169"/>
      <c r="I2" s="167" t="s">
        <v>5</v>
      </c>
      <c r="J2" s="169"/>
    </row>
    <row r="3" spans="2:10" ht="51" customHeight="1" thickBot="1">
      <c r="B3" s="136" t="s">
        <v>6</v>
      </c>
      <c r="C3" s="132" t="s">
        <v>7</v>
      </c>
      <c r="D3" s="133" t="s">
        <v>8</v>
      </c>
      <c r="E3" s="132" t="s">
        <v>9</v>
      </c>
      <c r="F3" s="134" t="s">
        <v>8</v>
      </c>
      <c r="G3" s="135" t="s">
        <v>10</v>
      </c>
      <c r="H3" s="134" t="s">
        <v>8</v>
      </c>
      <c r="I3" s="132" t="s">
        <v>11</v>
      </c>
      <c r="J3" s="134" t="s">
        <v>8</v>
      </c>
    </row>
    <row r="4" spans="2:10">
      <c r="B4" s="137" t="s">
        <v>12</v>
      </c>
      <c r="C4" s="128">
        <f>SUM('Baseline Results'!C17:Q25)</f>
        <v>210637.4636406037</v>
      </c>
      <c r="D4" s="129" t="s">
        <v>13</v>
      </c>
      <c r="E4" s="130">
        <f>SUM('Baseline Results'!C30:Q38)</f>
        <v>6675.6069202302151</v>
      </c>
      <c r="F4" s="131" t="s">
        <v>13</v>
      </c>
      <c r="G4" s="128">
        <f>SUM('Baseline Results'!C43:Q51)</f>
        <v>1230739056.8191397</v>
      </c>
      <c r="H4" s="131" t="s">
        <v>13</v>
      </c>
      <c r="I4" s="130">
        <f>SUM('Baseline Results'!C56:Q64)</f>
        <v>47639191.871517882</v>
      </c>
      <c r="J4" s="131" t="s">
        <v>13</v>
      </c>
    </row>
    <row r="5" spans="2:10">
      <c r="B5" s="138" t="s">
        <v>14</v>
      </c>
      <c r="C5" s="120">
        <f>SUM('EMP Results'!C17:Q25)</f>
        <v>143829.61781630246</v>
      </c>
      <c r="D5" s="126">
        <f>(C5-C$4)/C$4</f>
        <v>-0.31716981713324699</v>
      </c>
      <c r="E5" s="121">
        <f>SUM('EMP Results'!C30:Q38)</f>
        <v>4558.305894087358</v>
      </c>
      <c r="F5" s="122">
        <f>(E5-E$4)/E$4</f>
        <v>-0.31716981713324727</v>
      </c>
      <c r="G5" s="120">
        <f>SUM('EMP Results'!C43:Q51)</f>
        <v>840385775.22906816</v>
      </c>
      <c r="H5" s="122">
        <f>(G5-G$4)/G$4</f>
        <v>-0.3171698171332471</v>
      </c>
      <c r="I5" s="121">
        <f>SUM('EMP Results'!C56:Q64)</f>
        <v>32529478.097252894</v>
      </c>
      <c r="J5" s="122">
        <f>(I5-I$4)/I$4</f>
        <v>-0.31716981713324688</v>
      </c>
    </row>
    <row r="6" spans="2:10">
      <c r="B6" s="138" t="s">
        <v>15</v>
      </c>
      <c r="C6" s="120">
        <f>SUM('Demand Reduction Results'!C17:Q25)</f>
        <v>181258.89864979277</v>
      </c>
      <c r="D6" s="126">
        <f>(C6-C$4)/C$4</f>
        <v>-0.13947454779904475</v>
      </c>
      <c r="E6" s="121">
        <f>SUM('Demand Reduction Results'!C30:Q38)</f>
        <v>5744.5296637469301</v>
      </c>
      <c r="F6" s="122">
        <f>(E6-E$4)/E$4</f>
        <v>-0.13947454779904506</v>
      </c>
      <c r="G6" s="120">
        <f>SUM('Demand Reduction Results'!C43:Q51)</f>
        <v>1059082283.4106669</v>
      </c>
      <c r="H6" s="122">
        <f>(G6-G$4)/G$4</f>
        <v>-0.13947454779904508</v>
      </c>
      <c r="I6" s="121">
        <f>SUM('Demand Reduction Results'!C56:Q64)</f>
        <v>40994737.127726004</v>
      </c>
      <c r="J6" s="122">
        <f>(I6-I$4)/I$4</f>
        <v>-0.13947454779904461</v>
      </c>
    </row>
    <row r="7" spans="2:10" ht="15" thickBot="1">
      <c r="B7" s="139" t="s">
        <v>16</v>
      </c>
      <c r="C7" s="125">
        <f>SUM('Combo Strategy Results'!C17:Q25)</f>
        <v>114451.05282549145</v>
      </c>
      <c r="D7" s="127">
        <f>(C7-C$4)/C$4</f>
        <v>-0.4566443649322921</v>
      </c>
      <c r="E7" s="123">
        <f>SUM('Combo Strategy Results'!C30:Q38)</f>
        <v>3627.2286376040729</v>
      </c>
      <c r="F7" s="124">
        <f>(E7-E$4)/E$4</f>
        <v>-0.45664436493229227</v>
      </c>
      <c r="G7" s="125">
        <f>SUM('Combo Strategy Results'!C43:Q51)</f>
        <v>668729001.8205955</v>
      </c>
      <c r="H7" s="124">
        <f>(G7-G$4)/G$4</f>
        <v>-0.4566443649322921</v>
      </c>
      <c r="I7" s="123">
        <f>SUM('Combo Strategy Results'!C56:Q64)</f>
        <v>25885023.353460994</v>
      </c>
      <c r="J7" s="124">
        <f>(I7-I$4)/I$4</f>
        <v>-0.45664436493229194</v>
      </c>
    </row>
    <row r="11" spans="2:10">
      <c r="C11" s="119" t="s">
        <v>17</v>
      </c>
    </row>
    <row r="12" spans="2:10">
      <c r="B12" s="142"/>
      <c r="C12" s="143" t="s">
        <v>18</v>
      </c>
      <c r="D12" s="143"/>
    </row>
    <row r="13" spans="2:10">
      <c r="C13" s="119" t="s">
        <v>19</v>
      </c>
    </row>
    <row r="14" spans="2:10">
      <c r="C14" s="143" t="s">
        <v>20</v>
      </c>
    </row>
    <row r="17" spans="2:17" ht="15" thickBot="1"/>
    <row r="18" spans="2:17" ht="16.8" thickBot="1">
      <c r="B18" s="148" t="s">
        <v>21</v>
      </c>
      <c r="C18" s="152">
        <v>2021</v>
      </c>
      <c r="D18" s="153">
        <v>2022</v>
      </c>
      <c r="E18" s="153">
        <v>2023</v>
      </c>
      <c r="F18" s="153">
        <v>2024</v>
      </c>
      <c r="G18" s="153">
        <v>2025</v>
      </c>
      <c r="H18" s="153">
        <v>2026</v>
      </c>
      <c r="I18" s="153">
        <v>2027</v>
      </c>
      <c r="J18" s="153">
        <v>2028</v>
      </c>
      <c r="K18" s="153">
        <v>2029</v>
      </c>
      <c r="L18" s="153">
        <v>2030</v>
      </c>
      <c r="M18" s="153">
        <v>2031</v>
      </c>
      <c r="N18" s="153">
        <v>2032</v>
      </c>
      <c r="O18" s="153">
        <v>2033</v>
      </c>
      <c r="P18" s="153">
        <v>2034</v>
      </c>
      <c r="Q18" s="154">
        <v>2035</v>
      </c>
    </row>
    <row r="19" spans="2:17">
      <c r="B19" s="149" t="s">
        <v>12</v>
      </c>
      <c r="C19" s="128">
        <v>12313.774594308639</v>
      </c>
      <c r="D19" s="183">
        <v>12549.56312051036</v>
      </c>
      <c r="E19" s="183">
        <v>12787.709531974098</v>
      </c>
      <c r="F19" s="183">
        <v>13028.237407552475</v>
      </c>
      <c r="G19" s="183">
        <v>13271.170561886631</v>
      </c>
      <c r="H19" s="183">
        <v>13517.810316695315</v>
      </c>
      <c r="I19" s="183">
        <v>13768.180965293956</v>
      </c>
      <c r="J19" s="183">
        <v>14022.418110794724</v>
      </c>
      <c r="K19" s="184">
        <v>14275.215325356796</v>
      </c>
      <c r="L19" s="184">
        <v>14530.540512064488</v>
      </c>
      <c r="M19" s="184">
        <v>14788.418950639259</v>
      </c>
      <c r="N19" s="184">
        <v>15048.876173599778</v>
      </c>
      <c r="O19" s="184">
        <v>15311.937968789902</v>
      </c>
      <c r="P19" s="184">
        <v>15577.630381931926</v>
      </c>
      <c r="Q19" s="185">
        <v>15845.979719205372</v>
      </c>
    </row>
    <row r="20" spans="2:17">
      <c r="B20" s="150" t="s">
        <v>1238</v>
      </c>
      <c r="C20" s="147">
        <v>12313.774594308639</v>
      </c>
      <c r="D20" s="145">
        <v>12549.56312051036</v>
      </c>
      <c r="E20" s="145">
        <v>7850.1764318372034</v>
      </c>
      <c r="F20" s="145">
        <v>8090.704307415579</v>
      </c>
      <c r="G20" s="145">
        <v>8333.6374617497368</v>
      </c>
      <c r="H20" s="145">
        <v>8580.2772165584192</v>
      </c>
      <c r="I20" s="145">
        <v>8830.6478651570596</v>
      </c>
      <c r="J20" s="145">
        <v>9084.8850106578266</v>
      </c>
      <c r="K20" s="145">
        <v>9337.6822252198999</v>
      </c>
      <c r="L20" s="145">
        <v>9593.0074119275941</v>
      </c>
      <c r="M20" s="145">
        <v>9850.8858505023636</v>
      </c>
      <c r="N20" s="145">
        <v>10111.343073462882</v>
      </c>
      <c r="O20" s="145">
        <v>10374.404868653006</v>
      </c>
      <c r="P20" s="145">
        <v>10640.09728179503</v>
      </c>
      <c r="Q20" s="146">
        <v>8288.5310965468561</v>
      </c>
    </row>
    <row r="21" spans="2:17">
      <c r="B21" s="150" t="s">
        <v>1239</v>
      </c>
      <c r="C21" s="120">
        <v>12313.774594308639</v>
      </c>
      <c r="D21" s="186">
        <v>12280.090519136966</v>
      </c>
      <c r="E21" s="186">
        <v>12246.454564072679</v>
      </c>
      <c r="F21" s="186">
        <v>12212.866660372772</v>
      </c>
      <c r="G21" s="186">
        <v>12179.326739392434</v>
      </c>
      <c r="H21" s="186">
        <v>12147.112001516107</v>
      </c>
      <c r="I21" s="186">
        <v>12116.222378294975</v>
      </c>
      <c r="J21" s="186">
        <v>12086.768868241583</v>
      </c>
      <c r="K21" s="187">
        <v>12053.420193650645</v>
      </c>
      <c r="L21" s="187">
        <v>12020.119160023412</v>
      </c>
      <c r="M21" s="187">
        <v>11986.865699301359</v>
      </c>
      <c r="N21" s="187">
        <v>11953.659743523196</v>
      </c>
      <c r="O21" s="187">
        <v>11920.501224824717</v>
      </c>
      <c r="P21" s="187">
        <v>11887.390075438663</v>
      </c>
      <c r="Q21" s="188">
        <v>11854.32622769459</v>
      </c>
    </row>
    <row r="22" spans="2:17" ht="15" thickBot="1">
      <c r="B22" s="151" t="s">
        <v>1240</v>
      </c>
      <c r="C22" s="125">
        <v>12313.774594308639</v>
      </c>
      <c r="D22" s="189">
        <v>12280.090519136966</v>
      </c>
      <c r="E22" s="189">
        <v>7308.9214639357833</v>
      </c>
      <c r="F22" s="189">
        <v>7275.3335602358738</v>
      </c>
      <c r="G22" s="189">
        <v>7241.7936392555366</v>
      </c>
      <c r="H22" s="189">
        <v>7209.57890137921</v>
      </c>
      <c r="I22" s="189">
        <v>7178.6892781580764</v>
      </c>
      <c r="J22" s="189">
        <v>7149.2357681046842</v>
      </c>
      <c r="K22" s="190">
        <v>7115.8870935137484</v>
      </c>
      <c r="L22" s="190">
        <v>7082.5860598865147</v>
      </c>
      <c r="M22" s="190">
        <v>7049.3325991644624</v>
      </c>
      <c r="N22" s="190">
        <v>7016.1266433862984</v>
      </c>
      <c r="O22" s="190">
        <v>6982.968124687819</v>
      </c>
      <c r="P22" s="190">
        <v>6949.8569753017664</v>
      </c>
      <c r="Q22" s="191">
        <v>4296.877605036073</v>
      </c>
    </row>
    <row r="24" spans="2:17" ht="15" thickBot="1"/>
    <row r="25" spans="2:17" ht="16.8" thickBot="1">
      <c r="B25" s="148" t="s">
        <v>22</v>
      </c>
      <c r="C25" s="152">
        <v>2021</v>
      </c>
      <c r="D25" s="153">
        <v>2022</v>
      </c>
      <c r="E25" s="153">
        <v>2023</v>
      </c>
      <c r="F25" s="153">
        <v>2024</v>
      </c>
      <c r="G25" s="153">
        <v>2025</v>
      </c>
      <c r="H25" s="153">
        <v>2026</v>
      </c>
      <c r="I25" s="153">
        <v>2027</v>
      </c>
      <c r="J25" s="153">
        <v>2028</v>
      </c>
      <c r="K25" s="153">
        <v>2029</v>
      </c>
      <c r="L25" s="153">
        <v>2030</v>
      </c>
      <c r="M25" s="153">
        <v>2031</v>
      </c>
      <c r="N25" s="153">
        <v>2032</v>
      </c>
      <c r="O25" s="153">
        <v>2033</v>
      </c>
      <c r="P25" s="153">
        <v>2034</v>
      </c>
      <c r="Q25" s="154">
        <v>2035</v>
      </c>
    </row>
    <row r="26" spans="2:17">
      <c r="B26" s="149" t="s">
        <v>12</v>
      </c>
      <c r="C26" s="128">
        <v>390.253079747377</v>
      </c>
      <c r="D26" s="183">
        <v>397.725784222725</v>
      </c>
      <c r="E26" s="183">
        <v>405.27321574282649</v>
      </c>
      <c r="F26" s="183">
        <v>412.89612157812905</v>
      </c>
      <c r="G26" s="183">
        <v>420.59525647178441</v>
      </c>
      <c r="H26" s="183">
        <v>428.41186243326712</v>
      </c>
      <c r="I26" s="183">
        <v>436.34670937606626</v>
      </c>
      <c r="J26" s="183">
        <v>444.40409488836195</v>
      </c>
      <c r="K26" s="184">
        <v>452.41584553223066</v>
      </c>
      <c r="L26" s="184">
        <v>460.50771368253817</v>
      </c>
      <c r="M26" s="184">
        <v>468.68050051434869</v>
      </c>
      <c r="N26" s="184">
        <v>476.93501521447735</v>
      </c>
      <c r="O26" s="184">
        <v>485.27207506160732</v>
      </c>
      <c r="P26" s="184">
        <v>493.69250550720852</v>
      </c>
      <c r="Q26" s="185">
        <v>502.19714025726586</v>
      </c>
    </row>
    <row r="27" spans="2:17">
      <c r="B27" s="150" t="s">
        <v>1238</v>
      </c>
      <c r="C27" s="147">
        <v>390.253079747377</v>
      </c>
      <c r="D27" s="145">
        <v>397.725784222725</v>
      </c>
      <c r="E27" s="145">
        <v>248.79093779260037</v>
      </c>
      <c r="F27" s="145">
        <v>256.41384362790285</v>
      </c>
      <c r="G27" s="145">
        <v>264.11297852155838</v>
      </c>
      <c r="H27" s="145">
        <v>271.92958448304097</v>
      </c>
      <c r="I27" s="145">
        <v>279.86443142584011</v>
      </c>
      <c r="J27" s="145">
        <v>287.92181693813575</v>
      </c>
      <c r="K27" s="145">
        <v>295.93356758200457</v>
      </c>
      <c r="L27" s="145">
        <v>304.02543573231202</v>
      </c>
      <c r="M27" s="145">
        <v>312.1982225641226</v>
      </c>
      <c r="N27" s="145">
        <v>320.45273726425125</v>
      </c>
      <c r="O27" s="145">
        <v>328.78979711138118</v>
      </c>
      <c r="P27" s="145">
        <v>337.21022755698237</v>
      </c>
      <c r="Q27" s="146">
        <v>262.68344951712373</v>
      </c>
    </row>
    <row r="28" spans="2:17">
      <c r="B28" s="150" t="s">
        <v>1239</v>
      </c>
      <c r="C28" s="120">
        <v>390.253079747377</v>
      </c>
      <c r="D28" s="186">
        <v>389.18555053661299</v>
      </c>
      <c r="E28" s="186">
        <v>388.11954636757872</v>
      </c>
      <c r="F28" s="186">
        <v>387.05506506164306</v>
      </c>
      <c r="G28" s="186">
        <v>385.99210444328719</v>
      </c>
      <c r="H28" s="186">
        <v>384.97114205899101</v>
      </c>
      <c r="I28" s="186">
        <v>383.99217573944713</v>
      </c>
      <c r="J28" s="186">
        <v>383.0587232940029</v>
      </c>
      <c r="K28" s="187">
        <v>382.00182373287066</v>
      </c>
      <c r="L28" s="187">
        <v>380.94643402825437</v>
      </c>
      <c r="M28" s="187">
        <v>379.89255202321607</v>
      </c>
      <c r="N28" s="187">
        <v>378.84017556389932</v>
      </c>
      <c r="O28" s="187">
        <v>377.78930249952441</v>
      </c>
      <c r="P28" s="187">
        <v>376.73993068238434</v>
      </c>
      <c r="Q28" s="188">
        <v>375.69205796784024</v>
      </c>
    </row>
    <row r="29" spans="2:17" ht="15" thickBot="1">
      <c r="B29" s="151" t="s">
        <v>1240</v>
      </c>
      <c r="C29" s="125">
        <v>390.253079747377</v>
      </c>
      <c r="D29" s="189">
        <v>389.18555053661299</v>
      </c>
      <c r="E29" s="189">
        <v>231.63726841735254</v>
      </c>
      <c r="F29" s="189">
        <v>230.5727871114168</v>
      </c>
      <c r="G29" s="189">
        <v>229.50982649306101</v>
      </c>
      <c r="H29" s="189">
        <v>228.48886410876483</v>
      </c>
      <c r="I29" s="189">
        <v>227.50989778922093</v>
      </c>
      <c r="J29" s="189">
        <v>226.5764453437767</v>
      </c>
      <c r="K29" s="190">
        <v>225.51954578264449</v>
      </c>
      <c r="L29" s="190">
        <v>224.4641560780282</v>
      </c>
      <c r="M29" s="190">
        <v>223.41027407298992</v>
      </c>
      <c r="N29" s="190">
        <v>222.35789761367312</v>
      </c>
      <c r="O29" s="190">
        <v>221.30702454929823</v>
      </c>
      <c r="P29" s="190">
        <v>220.25765273215819</v>
      </c>
      <c r="Q29" s="191">
        <v>136.17836722769809</v>
      </c>
    </row>
    <row r="31" spans="2:17" ht="15" thickBot="1"/>
    <row r="32" spans="2:17" ht="16.8" thickBot="1">
      <c r="B32" s="148" t="s">
        <v>23</v>
      </c>
      <c r="C32" s="152">
        <v>2021</v>
      </c>
      <c r="D32" s="153">
        <v>2022</v>
      </c>
      <c r="E32" s="153">
        <v>2023</v>
      </c>
      <c r="F32" s="153">
        <v>2024</v>
      </c>
      <c r="G32" s="153">
        <v>2025</v>
      </c>
      <c r="H32" s="153">
        <v>2026</v>
      </c>
      <c r="I32" s="153">
        <v>2027</v>
      </c>
      <c r="J32" s="153">
        <v>2028</v>
      </c>
      <c r="K32" s="153">
        <v>2029</v>
      </c>
      <c r="L32" s="153">
        <v>2030</v>
      </c>
      <c r="M32" s="153">
        <v>2031</v>
      </c>
      <c r="N32" s="153">
        <v>2032</v>
      </c>
      <c r="O32" s="153">
        <v>2033</v>
      </c>
      <c r="P32" s="153">
        <v>2034</v>
      </c>
      <c r="Q32" s="154">
        <v>2035</v>
      </c>
    </row>
    <row r="33" spans="2:17">
      <c r="B33" s="149" t="s">
        <v>12</v>
      </c>
      <c r="C33" s="128">
        <v>71948470.45794718</v>
      </c>
      <c r="D33" s="183">
        <v>73326165.305438399</v>
      </c>
      <c r="E33" s="183">
        <v>74717637.101404548</v>
      </c>
      <c r="F33" s="183">
        <v>76123023.615330353</v>
      </c>
      <c r="G33" s="183">
        <v>77542463.994395405</v>
      </c>
      <c r="H33" s="183">
        <v>78983561.76475817</v>
      </c>
      <c r="I33" s="183">
        <v>80446458.870456547</v>
      </c>
      <c r="J33" s="183">
        <v>81931947.630404234</v>
      </c>
      <c r="K33" s="184">
        <v>83409022.980815247</v>
      </c>
      <c r="L33" s="184">
        <v>84900869.084730357</v>
      </c>
      <c r="M33" s="184">
        <v>86407633.649684638</v>
      </c>
      <c r="N33" s="184">
        <v>87929465.860288441</v>
      </c>
      <c r="O33" s="184">
        <v>89466516.392998293</v>
      </c>
      <c r="P33" s="184">
        <v>91018937.43103525</v>
      </c>
      <c r="Q33" s="185">
        <v>92586882.679452583</v>
      </c>
    </row>
    <row r="34" spans="2:17">
      <c r="B34" s="150" t="s">
        <v>1238</v>
      </c>
      <c r="C34" s="147">
        <v>71948470.45794718</v>
      </c>
      <c r="D34" s="145">
        <v>73326165.305438399</v>
      </c>
      <c r="E34" s="145">
        <v>45867997.888865329</v>
      </c>
      <c r="F34" s="145">
        <v>47273384.402791135</v>
      </c>
      <c r="G34" s="145">
        <v>48692824.781856187</v>
      </c>
      <c r="H34" s="145">
        <v>50133922.552218951</v>
      </c>
      <c r="I34" s="145">
        <v>51596819.657917328</v>
      </c>
      <c r="J34" s="145">
        <v>53082308.417865001</v>
      </c>
      <c r="K34" s="145">
        <v>54559383.768276021</v>
      </c>
      <c r="L34" s="145">
        <v>56051229.872191139</v>
      </c>
      <c r="M34" s="145">
        <v>57557994.437145412</v>
      </c>
      <c r="N34" s="145">
        <v>59079826.64774923</v>
      </c>
      <c r="O34" s="145">
        <v>60616877.180459082</v>
      </c>
      <c r="P34" s="145">
        <v>62169298.218496025</v>
      </c>
      <c r="Q34" s="146">
        <v>48429271.639851719</v>
      </c>
    </row>
    <row r="35" spans="2:17">
      <c r="B35" s="150" t="s">
        <v>1239</v>
      </c>
      <c r="C35" s="120">
        <v>71948470.45794718</v>
      </c>
      <c r="D35" s="186">
        <v>71751656.90830557</v>
      </c>
      <c r="E35" s="186">
        <v>71555124.520877749</v>
      </c>
      <c r="F35" s="186">
        <v>71358872.894003391</v>
      </c>
      <c r="G35" s="186">
        <v>71162901.626595989</v>
      </c>
      <c r="H35" s="186">
        <v>70974673.305649072</v>
      </c>
      <c r="I35" s="186">
        <v>70794187.531221315</v>
      </c>
      <c r="J35" s="186">
        <v>70622092.859378055</v>
      </c>
      <c r="K35" s="187">
        <v>70427239.030420795</v>
      </c>
      <c r="L35" s="187">
        <v>70232663.564076334</v>
      </c>
      <c r="M35" s="187">
        <v>70038366.062683791</v>
      </c>
      <c r="N35" s="187">
        <v>69844346.129150391</v>
      </c>
      <c r="O35" s="187">
        <v>69650603.366950616</v>
      </c>
      <c r="P35" s="187">
        <v>69457137.380125403</v>
      </c>
      <c r="Q35" s="188">
        <v>69263947.773281366</v>
      </c>
    </row>
    <row r="36" spans="2:17" ht="15" thickBot="1">
      <c r="B36" s="151" t="s">
        <v>1240</v>
      </c>
      <c r="C36" s="125">
        <v>71948470.45794718</v>
      </c>
      <c r="D36" s="189">
        <v>71751656.90830557</v>
      </c>
      <c r="E36" s="189">
        <v>42705485.308338515</v>
      </c>
      <c r="F36" s="189">
        <v>42509233.681464151</v>
      </c>
      <c r="G36" s="189">
        <v>42313262.414056756</v>
      </c>
      <c r="H36" s="189">
        <v>42125034.093109846</v>
      </c>
      <c r="I36" s="189">
        <v>41944548.318682075</v>
      </c>
      <c r="J36" s="189">
        <v>41772453.646838821</v>
      </c>
      <c r="K36" s="190">
        <v>41577599.817881562</v>
      </c>
      <c r="L36" s="190">
        <v>41383024.351537108</v>
      </c>
      <c r="M36" s="190">
        <v>41188726.850144565</v>
      </c>
      <c r="N36" s="190">
        <v>40994706.916611157</v>
      </c>
      <c r="O36" s="190">
        <v>40800964.154411383</v>
      </c>
      <c r="P36" s="190">
        <v>40607498.16758617</v>
      </c>
      <c r="Q36" s="191">
        <v>25106336.733680502</v>
      </c>
    </row>
    <row r="38" spans="2:17" ht="15" thickBot="1"/>
    <row r="39" spans="2:17" ht="16.8" thickBot="1">
      <c r="B39" s="148" t="s">
        <v>24</v>
      </c>
      <c r="C39" s="152">
        <v>2021</v>
      </c>
      <c r="D39" s="153">
        <v>2022</v>
      </c>
      <c r="E39" s="153">
        <v>2023</v>
      </c>
      <c r="F39" s="153">
        <v>2024</v>
      </c>
      <c r="G39" s="153">
        <v>2025</v>
      </c>
      <c r="H39" s="153">
        <v>2026</v>
      </c>
      <c r="I39" s="153">
        <v>2027</v>
      </c>
      <c r="J39" s="153">
        <v>2028</v>
      </c>
      <c r="K39" s="153">
        <v>2029</v>
      </c>
      <c r="L39" s="153">
        <v>2030</v>
      </c>
      <c r="M39" s="153">
        <v>2031</v>
      </c>
      <c r="N39" s="153">
        <v>2032</v>
      </c>
      <c r="O39" s="153">
        <v>2033</v>
      </c>
      <c r="P39" s="153">
        <v>2034</v>
      </c>
      <c r="Q39" s="154">
        <v>2035</v>
      </c>
    </row>
    <row r="40" spans="2:17">
      <c r="B40" s="149" t="s">
        <v>12</v>
      </c>
      <c r="C40" s="128">
        <v>2784966.4557383689</v>
      </c>
      <c r="D40" s="183">
        <v>2838293.9818426138</v>
      </c>
      <c r="E40" s="183">
        <v>2892154.7832079013</v>
      </c>
      <c r="F40" s="183">
        <v>2946554.1925868415</v>
      </c>
      <c r="G40" s="183">
        <v>3001497.5960595701</v>
      </c>
      <c r="H40" s="183">
        <v>3057279.309337901</v>
      </c>
      <c r="I40" s="183">
        <v>3113904.8267621803</v>
      </c>
      <c r="J40" s="183">
        <v>3171404.8172484096</v>
      </c>
      <c r="K40" s="184">
        <v>3228579.1432251791</v>
      </c>
      <c r="L40" s="184">
        <v>3286325.2124617165</v>
      </c>
      <c r="M40" s="184">
        <v>3344648.7423906196</v>
      </c>
      <c r="N40" s="184">
        <v>3403555.507618811</v>
      </c>
      <c r="O40" s="184">
        <v>3463051.3404992851</v>
      </c>
      <c r="P40" s="184">
        <v>3523142.1317085633</v>
      </c>
      <c r="Q40" s="185">
        <v>3583833.8308299351</v>
      </c>
    </row>
    <row r="41" spans="2:17">
      <c r="B41" s="150" t="s">
        <v>1238</v>
      </c>
      <c r="C41" s="147">
        <v>2784966.4557383689</v>
      </c>
      <c r="D41" s="145">
        <v>2838293.9818426138</v>
      </c>
      <c r="E41" s="145">
        <v>1775448.9386543792</v>
      </c>
      <c r="F41" s="145">
        <v>1829848.3480333192</v>
      </c>
      <c r="G41" s="145">
        <v>1884791.7515060485</v>
      </c>
      <c r="H41" s="145">
        <v>1940573.4647843791</v>
      </c>
      <c r="I41" s="145">
        <v>1997198.9822086585</v>
      </c>
      <c r="J41" s="145">
        <v>2054698.9726948871</v>
      </c>
      <c r="K41" s="145">
        <v>2111873.2986716572</v>
      </c>
      <c r="L41" s="145">
        <v>2169619.3679081947</v>
      </c>
      <c r="M41" s="145">
        <v>2227942.8978370973</v>
      </c>
      <c r="N41" s="145">
        <v>2286849.6630652891</v>
      </c>
      <c r="O41" s="145">
        <v>2346345.4959457628</v>
      </c>
      <c r="P41" s="145">
        <v>2406436.2871550415</v>
      </c>
      <c r="Q41" s="146">
        <v>1874590.1912071968</v>
      </c>
    </row>
    <row r="42" spans="2:17">
      <c r="B42" s="150" t="s">
        <v>15</v>
      </c>
      <c r="C42" s="120">
        <v>2784966.4557383689</v>
      </c>
      <c r="D42" s="186">
        <v>2777348.2377234772</v>
      </c>
      <c r="E42" s="186">
        <v>2769740.9028771776</v>
      </c>
      <c r="F42" s="186">
        <v>2762144.4356520879</v>
      </c>
      <c r="G42" s="186">
        <v>2754558.8205230329</v>
      </c>
      <c r="H42" s="186">
        <v>2747272.9177578934</v>
      </c>
      <c r="I42" s="186">
        <v>2740286.7118758229</v>
      </c>
      <c r="J42" s="186">
        <v>2733625.3070503389</v>
      </c>
      <c r="K42" s="187">
        <v>2726082.9454967971</v>
      </c>
      <c r="L42" s="187">
        <v>2718551.3587454748</v>
      </c>
      <c r="M42" s="187">
        <v>2711030.5314037977</v>
      </c>
      <c r="N42" s="187">
        <v>2703520.4481011801</v>
      </c>
      <c r="O42" s="187">
        <v>2696021.0934889945</v>
      </c>
      <c r="P42" s="187">
        <v>2688532.4522405406</v>
      </c>
      <c r="Q42" s="188">
        <v>2681054.5090510137</v>
      </c>
    </row>
    <row r="43" spans="2:17" ht="15" thickBot="1">
      <c r="B43" s="151" t="s">
        <v>16</v>
      </c>
      <c r="C43" s="125">
        <v>2784966.4557383689</v>
      </c>
      <c r="D43" s="189">
        <v>2777348.2377234772</v>
      </c>
      <c r="E43" s="189">
        <v>1653035.0583236555</v>
      </c>
      <c r="F43" s="189">
        <v>1645438.5910985649</v>
      </c>
      <c r="G43" s="189">
        <v>1637852.9759695106</v>
      </c>
      <c r="H43" s="189">
        <v>1630567.0732043714</v>
      </c>
      <c r="I43" s="189">
        <v>1623580.8673223003</v>
      </c>
      <c r="J43" s="189">
        <v>1616919.4624968164</v>
      </c>
      <c r="K43" s="190">
        <v>1609377.1009432748</v>
      </c>
      <c r="L43" s="190">
        <v>1601845.5141919528</v>
      </c>
      <c r="M43" s="190">
        <v>1594324.6868502754</v>
      </c>
      <c r="N43" s="190">
        <v>1586814.6035476574</v>
      </c>
      <c r="O43" s="190">
        <v>1579315.2489354722</v>
      </c>
      <c r="P43" s="190">
        <v>1571826.6076870186</v>
      </c>
      <c r="Q43" s="191">
        <v>971810.86942827504</v>
      </c>
    </row>
    <row r="46" spans="2:17" ht="15" thickBot="1"/>
    <row r="47" spans="2:17" ht="40.200000000000003" customHeight="1" thickBot="1">
      <c r="B47" s="159" t="s">
        <v>6</v>
      </c>
      <c r="C47" s="155" t="s">
        <v>25</v>
      </c>
      <c r="D47" s="156" t="s">
        <v>7</v>
      </c>
      <c r="E47" s="159" t="s">
        <v>9</v>
      </c>
      <c r="F47" s="152" t="s">
        <v>10</v>
      </c>
      <c r="G47" s="159" t="s">
        <v>11</v>
      </c>
      <c r="H47"/>
      <c r="I47"/>
      <c r="J47"/>
    </row>
    <row r="48" spans="2:17" ht="40.200000000000003" customHeight="1">
      <c r="B48" s="163" t="s">
        <v>12</v>
      </c>
      <c r="C48" s="160">
        <v>2.2400000000000002</v>
      </c>
      <c r="D48" s="130">
        <v>210637.4636406037</v>
      </c>
      <c r="E48" s="165">
        <v>6675.6069202302151</v>
      </c>
      <c r="F48" s="128">
        <v>1230739056.8191397</v>
      </c>
      <c r="G48" s="165">
        <v>47639191.871517882</v>
      </c>
      <c r="H48"/>
      <c r="I48"/>
      <c r="J48"/>
    </row>
    <row r="49" spans="2:10" ht="39" customHeight="1">
      <c r="B49" s="163" t="s">
        <v>14</v>
      </c>
      <c r="C49" s="161">
        <v>1.71</v>
      </c>
      <c r="D49" s="130">
        <v>143829.61781630246</v>
      </c>
      <c r="E49" s="165">
        <v>4558.305894087358</v>
      </c>
      <c r="F49" s="128">
        <v>840385775.22906816</v>
      </c>
      <c r="G49" s="165">
        <v>32529478.097252894</v>
      </c>
      <c r="H49"/>
      <c r="I49"/>
      <c r="J49"/>
    </row>
    <row r="50" spans="2:10" ht="40.200000000000003" customHeight="1">
      <c r="B50" s="163" t="s">
        <v>15</v>
      </c>
      <c r="C50" s="161">
        <v>1.99</v>
      </c>
      <c r="D50" s="130">
        <v>181258.89864979277</v>
      </c>
      <c r="E50" s="165">
        <v>5744.5296637469301</v>
      </c>
      <c r="F50" s="128">
        <v>1059082283.4106669</v>
      </c>
      <c r="G50" s="165">
        <v>40994737.127726004</v>
      </c>
      <c r="H50"/>
      <c r="I50"/>
      <c r="J50"/>
    </row>
    <row r="51" spans="2:10" ht="40.200000000000003" customHeight="1" thickBot="1">
      <c r="B51" s="164" t="s">
        <v>16</v>
      </c>
      <c r="C51" s="162">
        <v>1.46</v>
      </c>
      <c r="D51" s="157">
        <v>114451.05282549145</v>
      </c>
      <c r="E51" s="166">
        <v>3627.2286376040729</v>
      </c>
      <c r="F51" s="158">
        <v>668729001.8205955</v>
      </c>
      <c r="G51" s="166">
        <v>25885023.353460994</v>
      </c>
      <c r="H51"/>
      <c r="I51"/>
      <c r="J51"/>
    </row>
  </sheetData>
  <mergeCells count="6">
    <mergeCell ref="C2:D2"/>
    <mergeCell ref="E2:F2"/>
    <mergeCell ref="G2:H2"/>
    <mergeCell ref="I2:J2"/>
    <mergeCell ref="G1:J1"/>
    <mergeCell ref="C1:F1"/>
  </mergeCells>
  <hyperlinks>
    <hyperlink ref="G1:J1" r:id="rId1" display="EPA Social Cost of Carbon" xr:uid="{8C7E3B7D-608B-418E-9900-0DD35633026D}"/>
    <hyperlink ref="C1:F1" r:id="rId2" display="COBRA" xr:uid="{7162ED38-451A-429D-A624-090300442627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2326-DAC6-499F-B4FA-08955C6FE725}">
  <dimension ref="A1:V141"/>
  <sheetViews>
    <sheetView topLeftCell="M1" zoomScale="70" zoomScaleNormal="70" workbookViewId="0">
      <selection activeCell="AO14" sqref="AO14"/>
    </sheetView>
  </sheetViews>
  <sheetFormatPr defaultColWidth="8.6640625" defaultRowHeight="14.4"/>
  <cols>
    <col min="1" max="1" width="20.6640625" bestFit="1" customWidth="1"/>
    <col min="2" max="2" width="15.6640625" bestFit="1" customWidth="1"/>
    <col min="3" max="3" width="13.6640625" bestFit="1" customWidth="1"/>
    <col min="4" max="16" width="9.6640625" bestFit="1" customWidth="1"/>
    <col min="17" max="17" width="13.44140625" customWidth="1"/>
    <col min="18" max="18" width="12.6640625" bestFit="1" customWidth="1"/>
    <col min="19" max="19" width="12.6640625" customWidth="1"/>
  </cols>
  <sheetData>
    <row r="1" spans="1:22" ht="15" thickBot="1">
      <c r="A1" s="1"/>
      <c r="B1" s="1"/>
      <c r="C1" s="172" t="s">
        <v>26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  <c r="R1" s="47"/>
      <c r="S1" s="47"/>
    </row>
    <row r="2" spans="1:22" ht="15" thickBot="1">
      <c r="A2" s="16" t="s">
        <v>27</v>
      </c>
      <c r="B2" s="16" t="s">
        <v>28</v>
      </c>
      <c r="C2" s="22">
        <v>2021</v>
      </c>
      <c r="D2" s="23">
        <f>C2+1</f>
        <v>2022</v>
      </c>
      <c r="E2" s="23">
        <f t="shared" ref="E2:Q2" si="0">D2+1</f>
        <v>2023</v>
      </c>
      <c r="F2" s="23">
        <f t="shared" si="0"/>
        <v>2024</v>
      </c>
      <c r="G2" s="23">
        <f t="shared" si="0"/>
        <v>2025</v>
      </c>
      <c r="H2" s="23">
        <f t="shared" si="0"/>
        <v>2026</v>
      </c>
      <c r="I2" s="23">
        <f t="shared" si="0"/>
        <v>2027</v>
      </c>
      <c r="J2" s="23">
        <f t="shared" si="0"/>
        <v>2028</v>
      </c>
      <c r="K2" s="23">
        <f t="shared" si="0"/>
        <v>2029</v>
      </c>
      <c r="L2" s="23">
        <f t="shared" si="0"/>
        <v>2030</v>
      </c>
      <c r="M2" s="23">
        <f t="shared" si="0"/>
        <v>2031</v>
      </c>
      <c r="N2" s="23">
        <f t="shared" si="0"/>
        <v>2032</v>
      </c>
      <c r="O2" s="23">
        <f t="shared" si="0"/>
        <v>2033</v>
      </c>
      <c r="P2" s="23">
        <f t="shared" si="0"/>
        <v>2034</v>
      </c>
      <c r="Q2" s="24">
        <f t="shared" si="0"/>
        <v>2035</v>
      </c>
      <c r="R2" s="21"/>
      <c r="S2" s="21"/>
    </row>
    <row r="3" spans="1:22">
      <c r="A3" s="17" t="str">
        <f>VLOOKUP(B3,'2021 Summary'!A:F,6,0)</f>
        <v>Renewable (Emitting)</v>
      </c>
      <c r="B3" s="18" t="s">
        <v>29</v>
      </c>
      <c r="C3" s="36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8">
        <v>0</v>
      </c>
      <c r="R3" s="46">
        <f>SUM(C3:Q3)</f>
        <v>0</v>
      </c>
      <c r="S3" s="46"/>
      <c r="T3" t="s">
        <v>30</v>
      </c>
      <c r="V3">
        <f>SUMPRODUCT(C3:Q11,C83:Q91)</f>
        <v>1461450747.6568851</v>
      </c>
    </row>
    <row r="4" spans="1:22">
      <c r="A4" s="19" t="str">
        <f>VLOOKUP(B4,'2021 Summary'!A:F,6,0)</f>
        <v>Fossil Fuel</v>
      </c>
      <c r="B4" s="20" t="s">
        <v>31</v>
      </c>
      <c r="C4" s="39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1">
        <v>0</v>
      </c>
      <c r="R4" s="46">
        <f t="shared" ref="R4:R11" si="1">SUM(C4:Q4)</f>
        <v>0</v>
      </c>
      <c r="S4" s="46"/>
    </row>
    <row r="5" spans="1:22">
      <c r="A5" s="19" t="str">
        <f>VLOOKUP(B5,'2021 Summary'!A:F,6,0)</f>
        <v>Fossil Fuel</v>
      </c>
      <c r="B5" s="20" t="s">
        <v>32</v>
      </c>
      <c r="C5" s="39">
        <v>32145651.757763308</v>
      </c>
      <c r="D5" s="40">
        <v>32057717.993671879</v>
      </c>
      <c r="E5" s="40">
        <v>19080261.889243443</v>
      </c>
      <c r="F5" s="40">
        <v>18992579.185021326</v>
      </c>
      <c r="G5" s="40">
        <v>18905021.741805244</v>
      </c>
      <c r="H5" s="40">
        <v>18820923.747538023</v>
      </c>
      <c r="I5" s="40">
        <v>18740285.023531005</v>
      </c>
      <c r="J5" s="40">
        <v>18663395.336297512</v>
      </c>
      <c r="K5" s="40">
        <v>18576337.150217131</v>
      </c>
      <c r="L5" s="40">
        <v>18489403.332974009</v>
      </c>
      <c r="M5" s="40">
        <v>18402593.706898376</v>
      </c>
      <c r="N5" s="40">
        <v>18315908.09457428</v>
      </c>
      <c r="O5" s="40">
        <v>18229346.318839222</v>
      </c>
      <c r="P5" s="40">
        <v>18142908.202783786</v>
      </c>
      <c r="Q5" s="41">
        <v>11217188.529751282</v>
      </c>
      <c r="R5" s="46">
        <f t="shared" si="1"/>
        <v>298779522.01090986</v>
      </c>
      <c r="S5" s="46"/>
      <c r="T5" t="s">
        <v>33</v>
      </c>
    </row>
    <row r="6" spans="1:22">
      <c r="A6" s="19" t="str">
        <f>VLOOKUP(B6,'2021 Summary'!A:F,6,0)</f>
        <v>Renewable (Non-Emitting)</v>
      </c>
      <c r="B6" s="20" t="s">
        <v>34</v>
      </c>
      <c r="C6" s="39">
        <v>18224.496719999999</v>
      </c>
      <c r="D6" s="40">
        <v>18224.496719999999</v>
      </c>
      <c r="E6" s="40">
        <v>18224.496719999999</v>
      </c>
      <c r="F6" s="40">
        <v>18224.496719999999</v>
      </c>
      <c r="G6" s="40">
        <v>18224.496719999999</v>
      </c>
      <c r="H6" s="40">
        <v>18224.496719999999</v>
      </c>
      <c r="I6" s="40">
        <v>18224.496719999999</v>
      </c>
      <c r="J6" s="40">
        <v>18224.496719999999</v>
      </c>
      <c r="K6" s="40">
        <v>18224.496719999999</v>
      </c>
      <c r="L6" s="40">
        <v>18224.496719999999</v>
      </c>
      <c r="M6" s="40">
        <v>18224.496719999999</v>
      </c>
      <c r="N6" s="40">
        <v>18224.496719999999</v>
      </c>
      <c r="O6" s="40">
        <v>18224.496719999999</v>
      </c>
      <c r="P6" s="40">
        <v>18224.496719999999</v>
      </c>
      <c r="Q6" s="41">
        <v>18224.496719999999</v>
      </c>
      <c r="R6" s="46">
        <f t="shared" si="1"/>
        <v>273367.45079999999</v>
      </c>
      <c r="S6" s="46"/>
    </row>
    <row r="7" spans="1:22">
      <c r="A7" s="19" t="str">
        <f>VLOOKUP(B7,'2021 Summary'!A:F,6,0)</f>
        <v>Nuclear</v>
      </c>
      <c r="B7" s="20" t="s">
        <v>35</v>
      </c>
      <c r="C7" s="42">
        <v>27923059.299976982</v>
      </c>
      <c r="D7" s="40">
        <v>27923059.299976982</v>
      </c>
      <c r="E7" s="40">
        <v>27923059.299976982</v>
      </c>
      <c r="F7" s="40">
        <v>27923059.299976982</v>
      </c>
      <c r="G7" s="40">
        <v>27923059.299976982</v>
      </c>
      <c r="H7" s="40">
        <v>27923059.299976982</v>
      </c>
      <c r="I7" s="40">
        <v>27923059.299976982</v>
      </c>
      <c r="J7" s="40">
        <v>27923059.299976982</v>
      </c>
      <c r="K7" s="40">
        <v>27923059.299976982</v>
      </c>
      <c r="L7" s="40">
        <v>27923059.299976982</v>
      </c>
      <c r="M7" s="40">
        <v>27923059.299976982</v>
      </c>
      <c r="N7" s="40">
        <v>27923059.299976982</v>
      </c>
      <c r="O7" s="40">
        <v>27923059.299976982</v>
      </c>
      <c r="P7" s="40">
        <v>27923059.299976982</v>
      </c>
      <c r="Q7" s="41">
        <v>27923059.299976982</v>
      </c>
      <c r="R7" s="46">
        <f t="shared" si="1"/>
        <v>418845889.49965483</v>
      </c>
      <c r="S7" s="46"/>
    </row>
    <row r="8" spans="1:22">
      <c r="A8" s="19" t="str">
        <f>VLOOKUP(B8,'2021 Summary'!A:F,6,0)</f>
        <v>Fossil Fuel</v>
      </c>
      <c r="B8" s="20" t="s">
        <v>36</v>
      </c>
      <c r="C8" s="39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1">
        <v>0</v>
      </c>
      <c r="R8" s="46">
        <f t="shared" si="1"/>
        <v>0</v>
      </c>
      <c r="S8" s="46"/>
    </row>
    <row r="9" spans="1:22">
      <c r="A9" s="19" t="str">
        <f>VLOOKUP(B9,'2021 Summary'!A:F,6,0)</f>
        <v>Fossil Fuel</v>
      </c>
      <c r="B9" s="20" t="s">
        <v>37</v>
      </c>
      <c r="C9" s="39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1">
        <v>0</v>
      </c>
      <c r="R9" s="46">
        <f t="shared" si="1"/>
        <v>0</v>
      </c>
      <c r="S9" s="46"/>
    </row>
    <row r="10" spans="1:22">
      <c r="A10" s="19" t="str">
        <f>VLOOKUP(B10,'2021 Summary'!A:F,6,0)</f>
        <v>Renewable (Non-Emitting)</v>
      </c>
      <c r="B10" s="20" t="s">
        <v>38</v>
      </c>
      <c r="C10" s="39">
        <v>1446970.2565396992</v>
      </c>
      <c r="D10" s="40">
        <v>1446970.2565396992</v>
      </c>
      <c r="E10" s="40">
        <v>1446970.2565396992</v>
      </c>
      <c r="F10" s="40">
        <v>1446970.2565396992</v>
      </c>
      <c r="G10" s="40">
        <v>1446970.2565396992</v>
      </c>
      <c r="H10" s="40">
        <v>1443635.8896525723</v>
      </c>
      <c r="I10" s="40">
        <v>1436967.1558783185</v>
      </c>
      <c r="J10" s="40">
        <v>1426674.1102702313</v>
      </c>
      <c r="K10" s="40">
        <v>1426674.1102702313</v>
      </c>
      <c r="L10" s="40">
        <v>1426674.1102702313</v>
      </c>
      <c r="M10" s="40">
        <v>1426674.1102702313</v>
      </c>
      <c r="N10" s="40">
        <v>1426674.1102702313</v>
      </c>
      <c r="O10" s="40">
        <v>1426674.1102702313</v>
      </c>
      <c r="P10" s="40">
        <v>1426674.1102702313</v>
      </c>
      <c r="Q10" s="41">
        <v>1426674.1102702313</v>
      </c>
      <c r="R10" s="46">
        <f t="shared" si="1"/>
        <v>21528847.210391242</v>
      </c>
      <c r="S10" s="46"/>
    </row>
    <row r="11" spans="1:22" ht="15" thickBot="1">
      <c r="A11" s="19" t="str">
        <f>VLOOKUP(B11,'2021 Summary'!A:F,6,0)</f>
        <v>Renewable (Non-Emitting)</v>
      </c>
      <c r="B11" s="20" t="s">
        <v>39</v>
      </c>
      <c r="C11" s="39">
        <v>19729.053</v>
      </c>
      <c r="D11" s="40">
        <v>19729.053</v>
      </c>
      <c r="E11" s="40">
        <v>12909377.012999998</v>
      </c>
      <c r="F11" s="40">
        <v>12909377.012999998</v>
      </c>
      <c r="G11" s="40">
        <v>12909377.012999998</v>
      </c>
      <c r="H11" s="40">
        <v>12909377.012999998</v>
      </c>
      <c r="I11" s="40">
        <v>12909377.012999998</v>
      </c>
      <c r="J11" s="40">
        <v>12909377.012999998</v>
      </c>
      <c r="K11" s="40">
        <v>12909377.012999998</v>
      </c>
      <c r="L11" s="40">
        <v>12909377.012999998</v>
      </c>
      <c r="M11" s="40">
        <v>12909377.012999998</v>
      </c>
      <c r="N11" s="40">
        <v>12909377.012999998</v>
      </c>
      <c r="O11" s="40">
        <v>12909377.012999998</v>
      </c>
      <c r="P11" s="40">
        <v>12909377.012999998</v>
      </c>
      <c r="Q11" s="41">
        <v>19748782.052999999</v>
      </c>
      <c r="R11" s="46">
        <f t="shared" si="1"/>
        <v>174700764.315</v>
      </c>
      <c r="S11" s="46"/>
      <c r="T11" t="s">
        <v>40</v>
      </c>
    </row>
    <row r="12" spans="1:22" ht="15" thickBot="1">
      <c r="A12" s="175" t="s">
        <v>41</v>
      </c>
      <c r="B12" s="176"/>
      <c r="C12" s="36">
        <f t="shared" ref="C12:Q12" si="2">SUM(C3:C11)</f>
        <v>61553634.863999993</v>
      </c>
      <c r="D12" s="37">
        <f t="shared" si="2"/>
        <v>61465701.099908568</v>
      </c>
      <c r="E12" s="37">
        <f t="shared" si="2"/>
        <v>61377892.955480129</v>
      </c>
      <c r="F12" s="37">
        <f t="shared" si="2"/>
        <v>61290210.251258008</v>
      </c>
      <c r="G12" s="37">
        <f t="shared" si="2"/>
        <v>61202652.80804193</v>
      </c>
      <c r="H12" s="37">
        <f t="shared" si="2"/>
        <v>61115220.446887575</v>
      </c>
      <c r="I12" s="37">
        <f t="shared" si="2"/>
        <v>61027912.989106305</v>
      </c>
      <c r="J12" s="37">
        <f t="shared" si="2"/>
        <v>60940730.256264724</v>
      </c>
      <c r="K12" s="37">
        <f t="shared" si="2"/>
        <v>60853672.070184343</v>
      </c>
      <c r="L12" s="37">
        <f t="shared" si="2"/>
        <v>60766738.252941221</v>
      </c>
      <c r="M12" s="37">
        <f t="shared" si="2"/>
        <v>60679928.626865588</v>
      </c>
      <c r="N12" s="37">
        <f t="shared" si="2"/>
        <v>60593243.014541492</v>
      </c>
      <c r="O12" s="37">
        <f t="shared" si="2"/>
        <v>60506681.238806434</v>
      </c>
      <c r="P12" s="37">
        <f t="shared" si="2"/>
        <v>60420243.122750998</v>
      </c>
      <c r="Q12" s="38">
        <f t="shared" si="2"/>
        <v>60333928.489718497</v>
      </c>
      <c r="R12" s="46"/>
      <c r="S12" s="46"/>
    </row>
    <row r="13" spans="1:22" ht="15" thickBot="1">
      <c r="A13" s="175" t="s">
        <v>42</v>
      </c>
      <c r="B13" s="175"/>
      <c r="C13" s="43">
        <v>61553634.863999993</v>
      </c>
      <c r="D13" s="44">
        <f>C13*(1-0.02/(COUNTA($D$2:$Q$2)))</f>
        <v>61465701.099908561</v>
      </c>
      <c r="E13" s="44">
        <f t="shared" ref="E13:Q13" si="3">D13*(1-0.02/(COUNTA($D$2:$Q$2)))</f>
        <v>61377892.955480121</v>
      </c>
      <c r="F13" s="44">
        <f t="shared" si="3"/>
        <v>61290210.251258008</v>
      </c>
      <c r="G13" s="44">
        <f t="shared" si="3"/>
        <v>61202652.808041923</v>
      </c>
      <c r="H13" s="44">
        <f t="shared" si="3"/>
        <v>61115220.446887575</v>
      </c>
      <c r="I13" s="44">
        <f t="shared" si="3"/>
        <v>61027912.989106305</v>
      </c>
      <c r="J13" s="44">
        <f t="shared" si="3"/>
        <v>60940730.256264724</v>
      </c>
      <c r="K13" s="44">
        <f t="shared" si="3"/>
        <v>60853672.070184343</v>
      </c>
      <c r="L13" s="44">
        <f t="shared" si="3"/>
        <v>60766738.252941221</v>
      </c>
      <c r="M13" s="44">
        <f t="shared" si="3"/>
        <v>60679928.626865588</v>
      </c>
      <c r="N13" s="44">
        <f t="shared" si="3"/>
        <v>60593243.014541492</v>
      </c>
      <c r="O13" s="44">
        <f t="shared" si="3"/>
        <v>60506681.238806434</v>
      </c>
      <c r="P13" s="44">
        <f t="shared" si="3"/>
        <v>60420243.122750998</v>
      </c>
      <c r="Q13" s="45">
        <f t="shared" si="3"/>
        <v>60333928.489718497</v>
      </c>
      <c r="R13" s="46"/>
      <c r="S13" s="46"/>
    </row>
    <row r="14" spans="1:22" ht="15" thickBot="1">
      <c r="B14" s="21"/>
    </row>
    <row r="15" spans="1:22" ht="15" thickBot="1">
      <c r="B15" s="1"/>
      <c r="C15" s="172" t="s">
        <v>43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4"/>
      <c r="T15" t="s">
        <v>44</v>
      </c>
    </row>
    <row r="16" spans="1:22" ht="15" thickBot="1">
      <c r="B16" s="16" t="s">
        <v>28</v>
      </c>
      <c r="C16" s="22">
        <v>2021</v>
      </c>
      <c r="D16" s="23">
        <f>C16+1</f>
        <v>2022</v>
      </c>
      <c r="E16" s="23">
        <f t="shared" ref="E16:Q16" si="4">D16+1</f>
        <v>2023</v>
      </c>
      <c r="F16" s="23">
        <f t="shared" si="4"/>
        <v>2024</v>
      </c>
      <c r="G16" s="23">
        <f t="shared" si="4"/>
        <v>2025</v>
      </c>
      <c r="H16" s="23">
        <f t="shared" si="4"/>
        <v>2026</v>
      </c>
      <c r="I16" s="23">
        <f t="shared" si="4"/>
        <v>2027</v>
      </c>
      <c r="J16" s="23">
        <f t="shared" si="4"/>
        <v>2028</v>
      </c>
      <c r="K16" s="23">
        <f t="shared" si="4"/>
        <v>2029</v>
      </c>
      <c r="L16" s="23">
        <f t="shared" si="4"/>
        <v>2030</v>
      </c>
      <c r="M16" s="23">
        <f t="shared" si="4"/>
        <v>2031</v>
      </c>
      <c r="N16" s="23">
        <f t="shared" si="4"/>
        <v>2032</v>
      </c>
      <c r="O16" s="23">
        <f t="shared" si="4"/>
        <v>2033</v>
      </c>
      <c r="P16" s="23">
        <f t="shared" si="4"/>
        <v>2034</v>
      </c>
      <c r="Q16" s="24">
        <f t="shared" si="4"/>
        <v>2035</v>
      </c>
    </row>
    <row r="17" spans="2:17">
      <c r="B17" s="48" t="s">
        <v>29</v>
      </c>
      <c r="C17" s="25">
        <f>C3*VLOOKUP($B17,'2021 Summary'!$A:$N,11,0)</f>
        <v>0</v>
      </c>
      <c r="D17" s="26">
        <f>D3*VLOOKUP($B17,'2021 Summary'!$A:$N,11,0)</f>
        <v>0</v>
      </c>
      <c r="E17" s="26">
        <f>E3*VLOOKUP($B17,'2021 Summary'!$A:$N,11,0)</f>
        <v>0</v>
      </c>
      <c r="F17" s="26">
        <f>F3*VLOOKUP($B17,'2021 Summary'!$A:$N,11,0)</f>
        <v>0</v>
      </c>
      <c r="G17" s="26">
        <f>G3*VLOOKUP($B17,'2021 Summary'!$A:$N,11,0)</f>
        <v>0</v>
      </c>
      <c r="H17" s="26">
        <f>H3*VLOOKUP($B17,'2021 Summary'!$A:$N,11,0)</f>
        <v>0</v>
      </c>
      <c r="I17" s="26">
        <f>I3*VLOOKUP($B17,'2021 Summary'!$A:$N,11,0)</f>
        <v>0</v>
      </c>
      <c r="J17" s="26">
        <f>J3*VLOOKUP($B17,'2021 Summary'!$A:$N,11,0)</f>
        <v>0</v>
      </c>
      <c r="K17" s="26">
        <f>K3*VLOOKUP($B17,'2021 Summary'!$A:$N,11,0)</f>
        <v>0</v>
      </c>
      <c r="L17" s="26">
        <f>L3*VLOOKUP($B17,'2021 Summary'!$A:$N,11,0)</f>
        <v>0</v>
      </c>
      <c r="M17" s="26">
        <f>M3*VLOOKUP($B17,'2021 Summary'!$A:$N,11,0)</f>
        <v>0</v>
      </c>
      <c r="N17" s="26">
        <f>N3*VLOOKUP($B17,'2021 Summary'!$A:$N,11,0)</f>
        <v>0</v>
      </c>
      <c r="O17" s="26">
        <f>O3*VLOOKUP($B17,'2021 Summary'!$A:$N,11,0)</f>
        <v>0</v>
      </c>
      <c r="P17" s="26">
        <f>P3*VLOOKUP($B17,'2021 Summary'!$A:$N,11,0)</f>
        <v>0</v>
      </c>
      <c r="Q17" s="27">
        <f>Q3*VLOOKUP($B17,'2021 Summary'!$A:$N,11,0)</f>
        <v>0</v>
      </c>
    </row>
    <row r="18" spans="2:17">
      <c r="B18" s="34" t="s">
        <v>31</v>
      </c>
      <c r="C18" s="28">
        <f>C4*VLOOKUP($B18,'2021 Summary'!$A:$N,11,0)</f>
        <v>0</v>
      </c>
      <c r="D18" s="29">
        <f>D4*VLOOKUP($B18,'2021 Summary'!$A:$N,11,0)</f>
        <v>0</v>
      </c>
      <c r="E18" s="29">
        <f>E4*VLOOKUP($B18,'2021 Summary'!$A:$N,11,0)</f>
        <v>0</v>
      </c>
      <c r="F18" s="29">
        <f>F4*VLOOKUP($B18,'2021 Summary'!$A:$N,11,0)</f>
        <v>0</v>
      </c>
      <c r="G18" s="29">
        <f>G4*VLOOKUP($B18,'2021 Summary'!$A:$N,11,0)</f>
        <v>0</v>
      </c>
      <c r="H18" s="29">
        <f>H4*VLOOKUP($B18,'2021 Summary'!$A:$N,11,0)</f>
        <v>0</v>
      </c>
      <c r="I18" s="29">
        <f>I4*VLOOKUP($B18,'2021 Summary'!$A:$N,11,0)</f>
        <v>0</v>
      </c>
      <c r="J18" s="29">
        <f>J4*VLOOKUP($B18,'2021 Summary'!$A:$N,11,0)</f>
        <v>0</v>
      </c>
      <c r="K18" s="29">
        <f>K4*VLOOKUP($B18,'2021 Summary'!$A:$N,11,0)</f>
        <v>0</v>
      </c>
      <c r="L18" s="29">
        <f>L4*VLOOKUP($B18,'2021 Summary'!$A:$N,11,0)</f>
        <v>0</v>
      </c>
      <c r="M18" s="29">
        <f>M4*VLOOKUP($B18,'2021 Summary'!$A:$N,11,0)</f>
        <v>0</v>
      </c>
      <c r="N18" s="29">
        <f>N4*VLOOKUP($B18,'2021 Summary'!$A:$N,11,0)</f>
        <v>0</v>
      </c>
      <c r="O18" s="29">
        <f>O4*VLOOKUP($B18,'2021 Summary'!$A:$N,11,0)</f>
        <v>0</v>
      </c>
      <c r="P18" s="29">
        <f>P4*VLOOKUP($B18,'2021 Summary'!$A:$N,11,0)</f>
        <v>0</v>
      </c>
      <c r="Q18" s="30">
        <f>Q4*VLOOKUP($B18,'2021 Summary'!$A:$N,11,0)</f>
        <v>0</v>
      </c>
    </row>
    <row r="19" spans="2:17">
      <c r="B19" s="34" t="s">
        <v>32</v>
      </c>
      <c r="C19" s="28">
        <f>C5*VLOOKUP($B19,'2021 Summary'!$A:$N,11,0)</f>
        <v>12313.774594308639</v>
      </c>
      <c r="D19" s="29">
        <f>D5*VLOOKUP($B19,'2021 Summary'!$A:$N,11,0)</f>
        <v>12280.090519136966</v>
      </c>
      <c r="E19" s="29">
        <f>E5*VLOOKUP($B19,'2021 Summary'!$A:$N,11,0)</f>
        <v>7308.9214639357833</v>
      </c>
      <c r="F19" s="29">
        <f>F5*VLOOKUP($B19,'2021 Summary'!$A:$N,11,0)</f>
        <v>7275.3335602358738</v>
      </c>
      <c r="G19" s="29">
        <f>G5*VLOOKUP($B19,'2021 Summary'!$A:$N,11,0)</f>
        <v>7241.7936392555366</v>
      </c>
      <c r="H19" s="29">
        <f>H5*VLOOKUP($B19,'2021 Summary'!$A:$N,11,0)</f>
        <v>7209.57890137921</v>
      </c>
      <c r="I19" s="29">
        <f>I5*VLOOKUP($B19,'2021 Summary'!$A:$N,11,0)</f>
        <v>7178.6892781580764</v>
      </c>
      <c r="J19" s="29">
        <f>J5*VLOOKUP($B19,'2021 Summary'!$A:$N,11,0)</f>
        <v>7149.2357681046842</v>
      </c>
      <c r="K19" s="29">
        <f>K5*VLOOKUP($B19,'2021 Summary'!$A:$N,11,0)</f>
        <v>7115.8870935137484</v>
      </c>
      <c r="L19" s="29">
        <f>L5*VLOOKUP($B19,'2021 Summary'!$A:$N,11,0)</f>
        <v>7082.5860598865147</v>
      </c>
      <c r="M19" s="29">
        <f>M5*VLOOKUP($B19,'2021 Summary'!$A:$N,11,0)</f>
        <v>7049.3325991644624</v>
      </c>
      <c r="N19" s="29">
        <f>N5*VLOOKUP($B19,'2021 Summary'!$A:$N,11,0)</f>
        <v>7016.1266433862984</v>
      </c>
      <c r="O19" s="29">
        <f>O5*VLOOKUP($B19,'2021 Summary'!$A:$N,11,0)</f>
        <v>6982.968124687819</v>
      </c>
      <c r="P19" s="29">
        <f>P5*VLOOKUP($B19,'2021 Summary'!$A:$N,11,0)</f>
        <v>6949.8569753017664</v>
      </c>
      <c r="Q19" s="30">
        <f>Q5*VLOOKUP($B19,'2021 Summary'!$A:$N,11,0)</f>
        <v>4296.877605036073</v>
      </c>
    </row>
    <row r="20" spans="2:17">
      <c r="B20" s="34" t="s">
        <v>34</v>
      </c>
      <c r="C20" s="28">
        <f>C6*VLOOKUP($B20,'2021 Summary'!$A:$N,11,0)</f>
        <v>0</v>
      </c>
      <c r="D20" s="29">
        <f>D6*VLOOKUP($B20,'2021 Summary'!$A:$N,11,0)</f>
        <v>0</v>
      </c>
      <c r="E20" s="29">
        <f>E6*VLOOKUP($B20,'2021 Summary'!$A:$N,11,0)</f>
        <v>0</v>
      </c>
      <c r="F20" s="29">
        <f>F6*VLOOKUP($B20,'2021 Summary'!$A:$N,11,0)</f>
        <v>0</v>
      </c>
      <c r="G20" s="29">
        <f>G6*VLOOKUP($B20,'2021 Summary'!$A:$N,11,0)</f>
        <v>0</v>
      </c>
      <c r="H20" s="29">
        <f>H6*VLOOKUP($B20,'2021 Summary'!$A:$N,11,0)</f>
        <v>0</v>
      </c>
      <c r="I20" s="29">
        <f>I6*VLOOKUP($B20,'2021 Summary'!$A:$N,11,0)</f>
        <v>0</v>
      </c>
      <c r="J20" s="29">
        <f>J6*VLOOKUP($B20,'2021 Summary'!$A:$N,11,0)</f>
        <v>0</v>
      </c>
      <c r="K20" s="29">
        <f>K6*VLOOKUP($B20,'2021 Summary'!$A:$N,11,0)</f>
        <v>0</v>
      </c>
      <c r="L20" s="29">
        <f>L6*VLOOKUP($B20,'2021 Summary'!$A:$N,11,0)</f>
        <v>0</v>
      </c>
      <c r="M20" s="29">
        <f>M6*VLOOKUP($B20,'2021 Summary'!$A:$N,11,0)</f>
        <v>0</v>
      </c>
      <c r="N20" s="29">
        <f>N6*VLOOKUP($B20,'2021 Summary'!$A:$N,11,0)</f>
        <v>0</v>
      </c>
      <c r="O20" s="29">
        <f>O6*VLOOKUP($B20,'2021 Summary'!$A:$N,11,0)</f>
        <v>0</v>
      </c>
      <c r="P20" s="29">
        <f>P6*VLOOKUP($B20,'2021 Summary'!$A:$N,11,0)</f>
        <v>0</v>
      </c>
      <c r="Q20" s="30">
        <f>Q6*VLOOKUP($B20,'2021 Summary'!$A:$N,11,0)</f>
        <v>0</v>
      </c>
    </row>
    <row r="21" spans="2:17">
      <c r="B21" s="34" t="s">
        <v>35</v>
      </c>
      <c r="C21" s="28">
        <f>C7*VLOOKUP($B21,'2021 Summary'!$A:$N,11,0)</f>
        <v>0</v>
      </c>
      <c r="D21" s="29">
        <f>D7*VLOOKUP($B21,'2021 Summary'!$A:$N,11,0)</f>
        <v>0</v>
      </c>
      <c r="E21" s="29">
        <f>E7*VLOOKUP($B21,'2021 Summary'!$A:$N,11,0)</f>
        <v>0</v>
      </c>
      <c r="F21" s="29">
        <f>F7*VLOOKUP($B21,'2021 Summary'!$A:$N,11,0)</f>
        <v>0</v>
      </c>
      <c r="G21" s="29">
        <f>G7*VLOOKUP($B21,'2021 Summary'!$A:$N,11,0)</f>
        <v>0</v>
      </c>
      <c r="H21" s="29">
        <f>H7*VLOOKUP($B21,'2021 Summary'!$A:$N,11,0)</f>
        <v>0</v>
      </c>
      <c r="I21" s="29">
        <f>I7*VLOOKUP($B21,'2021 Summary'!$A:$N,11,0)</f>
        <v>0</v>
      </c>
      <c r="J21" s="29">
        <f>J7*VLOOKUP($B21,'2021 Summary'!$A:$N,11,0)</f>
        <v>0</v>
      </c>
      <c r="K21" s="29">
        <f>K7*VLOOKUP($B21,'2021 Summary'!$A:$N,11,0)</f>
        <v>0</v>
      </c>
      <c r="L21" s="29">
        <f>L7*VLOOKUP($B21,'2021 Summary'!$A:$N,11,0)</f>
        <v>0</v>
      </c>
      <c r="M21" s="29">
        <f>M7*VLOOKUP($B21,'2021 Summary'!$A:$N,11,0)</f>
        <v>0</v>
      </c>
      <c r="N21" s="29">
        <f>N7*VLOOKUP($B21,'2021 Summary'!$A:$N,11,0)</f>
        <v>0</v>
      </c>
      <c r="O21" s="29">
        <f>O7*VLOOKUP($B21,'2021 Summary'!$A:$N,11,0)</f>
        <v>0</v>
      </c>
      <c r="P21" s="29">
        <f>P7*VLOOKUP($B21,'2021 Summary'!$A:$N,11,0)</f>
        <v>0</v>
      </c>
      <c r="Q21" s="30">
        <f>Q7*VLOOKUP($B21,'2021 Summary'!$A:$N,11,0)</f>
        <v>0</v>
      </c>
    </row>
    <row r="22" spans="2:17">
      <c r="B22" s="34" t="s">
        <v>36</v>
      </c>
      <c r="C22" s="28">
        <f>C8*VLOOKUP($B22,'2021 Summary'!$A:$N,11,0)</f>
        <v>0</v>
      </c>
      <c r="D22" s="29">
        <f>D8*VLOOKUP($B22,'2021 Summary'!$A:$N,11,0)</f>
        <v>0</v>
      </c>
      <c r="E22" s="29">
        <f>E8*VLOOKUP($B22,'2021 Summary'!$A:$N,11,0)</f>
        <v>0</v>
      </c>
      <c r="F22" s="29">
        <f>F8*VLOOKUP($B22,'2021 Summary'!$A:$N,11,0)</f>
        <v>0</v>
      </c>
      <c r="G22" s="29">
        <f>G8*VLOOKUP($B22,'2021 Summary'!$A:$N,11,0)</f>
        <v>0</v>
      </c>
      <c r="H22" s="29">
        <f>H8*VLOOKUP($B22,'2021 Summary'!$A:$N,11,0)</f>
        <v>0</v>
      </c>
      <c r="I22" s="29">
        <f>I8*VLOOKUP($B22,'2021 Summary'!$A:$N,11,0)</f>
        <v>0</v>
      </c>
      <c r="J22" s="29">
        <f>J8*VLOOKUP($B22,'2021 Summary'!$A:$N,11,0)</f>
        <v>0</v>
      </c>
      <c r="K22" s="29">
        <f>K8*VLOOKUP($B22,'2021 Summary'!$A:$N,11,0)</f>
        <v>0</v>
      </c>
      <c r="L22" s="29">
        <f>L8*VLOOKUP($B22,'2021 Summary'!$A:$N,11,0)</f>
        <v>0</v>
      </c>
      <c r="M22" s="29">
        <f>M8*VLOOKUP($B22,'2021 Summary'!$A:$N,11,0)</f>
        <v>0</v>
      </c>
      <c r="N22" s="29">
        <f>N8*VLOOKUP($B22,'2021 Summary'!$A:$N,11,0)</f>
        <v>0</v>
      </c>
      <c r="O22" s="29">
        <f>O8*VLOOKUP($B22,'2021 Summary'!$A:$N,11,0)</f>
        <v>0</v>
      </c>
      <c r="P22" s="29">
        <f>P8*VLOOKUP($B22,'2021 Summary'!$A:$N,11,0)</f>
        <v>0</v>
      </c>
      <c r="Q22" s="30">
        <f>Q8*VLOOKUP($B22,'2021 Summary'!$A:$N,11,0)</f>
        <v>0</v>
      </c>
    </row>
    <row r="23" spans="2:17">
      <c r="B23" s="34" t="s">
        <v>37</v>
      </c>
      <c r="C23" s="28">
        <f>C9*VLOOKUP($B23,'2021 Summary'!$A:$N,11,0)</f>
        <v>0</v>
      </c>
      <c r="D23" s="29">
        <f>D9*VLOOKUP($B23,'2021 Summary'!$A:$N,11,0)</f>
        <v>0</v>
      </c>
      <c r="E23" s="29">
        <f>E9*VLOOKUP($B23,'2021 Summary'!$A:$N,11,0)</f>
        <v>0</v>
      </c>
      <c r="F23" s="29">
        <f>F9*VLOOKUP($B23,'2021 Summary'!$A:$N,11,0)</f>
        <v>0</v>
      </c>
      <c r="G23" s="29">
        <f>G9*VLOOKUP($B23,'2021 Summary'!$A:$N,11,0)</f>
        <v>0</v>
      </c>
      <c r="H23" s="29">
        <f>H9*VLOOKUP($B23,'2021 Summary'!$A:$N,11,0)</f>
        <v>0</v>
      </c>
      <c r="I23" s="29">
        <f>I9*VLOOKUP($B23,'2021 Summary'!$A:$N,11,0)</f>
        <v>0</v>
      </c>
      <c r="J23" s="29">
        <f>J9*VLOOKUP($B23,'2021 Summary'!$A:$N,11,0)</f>
        <v>0</v>
      </c>
      <c r="K23" s="29">
        <f>K9*VLOOKUP($B23,'2021 Summary'!$A:$N,11,0)</f>
        <v>0</v>
      </c>
      <c r="L23" s="29">
        <f>L9*VLOOKUP($B23,'2021 Summary'!$A:$N,11,0)</f>
        <v>0</v>
      </c>
      <c r="M23" s="29">
        <f>M9*VLOOKUP($B23,'2021 Summary'!$A:$N,11,0)</f>
        <v>0</v>
      </c>
      <c r="N23" s="29">
        <f>N9*VLOOKUP($B23,'2021 Summary'!$A:$N,11,0)</f>
        <v>0</v>
      </c>
      <c r="O23" s="29">
        <f>O9*VLOOKUP($B23,'2021 Summary'!$A:$N,11,0)</f>
        <v>0</v>
      </c>
      <c r="P23" s="29">
        <f>P9*VLOOKUP($B23,'2021 Summary'!$A:$N,11,0)</f>
        <v>0</v>
      </c>
      <c r="Q23" s="30">
        <f>Q9*VLOOKUP($B23,'2021 Summary'!$A:$N,11,0)</f>
        <v>0</v>
      </c>
    </row>
    <row r="24" spans="2:17">
      <c r="B24" s="34" t="s">
        <v>38</v>
      </c>
      <c r="C24" s="28">
        <f>C10*VLOOKUP($B24,'2021 Summary'!$A:$N,11,0)</f>
        <v>0</v>
      </c>
      <c r="D24" s="29">
        <f>D10*VLOOKUP($B24,'2021 Summary'!$A:$N,11,0)</f>
        <v>0</v>
      </c>
      <c r="E24" s="29">
        <f>E10*VLOOKUP($B24,'2021 Summary'!$A:$N,11,0)</f>
        <v>0</v>
      </c>
      <c r="F24" s="29">
        <f>F10*VLOOKUP($B24,'2021 Summary'!$A:$N,11,0)</f>
        <v>0</v>
      </c>
      <c r="G24" s="29">
        <f>G10*VLOOKUP($B24,'2021 Summary'!$A:$N,11,0)</f>
        <v>0</v>
      </c>
      <c r="H24" s="29">
        <f>H10*VLOOKUP($B24,'2021 Summary'!$A:$N,11,0)</f>
        <v>0</v>
      </c>
      <c r="I24" s="29">
        <f>I10*VLOOKUP($B24,'2021 Summary'!$A:$N,11,0)</f>
        <v>0</v>
      </c>
      <c r="J24" s="29">
        <f>J10*VLOOKUP($B24,'2021 Summary'!$A:$N,11,0)</f>
        <v>0</v>
      </c>
      <c r="K24" s="29">
        <f>K10*VLOOKUP($B24,'2021 Summary'!$A:$N,11,0)</f>
        <v>0</v>
      </c>
      <c r="L24" s="29">
        <f>L10*VLOOKUP($B24,'2021 Summary'!$A:$N,11,0)</f>
        <v>0</v>
      </c>
      <c r="M24" s="29">
        <f>M10*VLOOKUP($B24,'2021 Summary'!$A:$N,11,0)</f>
        <v>0</v>
      </c>
      <c r="N24" s="29">
        <f>N10*VLOOKUP($B24,'2021 Summary'!$A:$N,11,0)</f>
        <v>0</v>
      </c>
      <c r="O24" s="29">
        <f>O10*VLOOKUP($B24,'2021 Summary'!$A:$N,11,0)</f>
        <v>0</v>
      </c>
      <c r="P24" s="29">
        <f>P10*VLOOKUP($B24,'2021 Summary'!$A:$N,11,0)</f>
        <v>0</v>
      </c>
      <c r="Q24" s="30">
        <f>Q10*VLOOKUP($B24,'2021 Summary'!$A:$N,11,0)</f>
        <v>0</v>
      </c>
    </row>
    <row r="25" spans="2:17" ht="15" thickBot="1">
      <c r="B25" s="35" t="s">
        <v>39</v>
      </c>
      <c r="C25" s="31">
        <f>C11*VLOOKUP($B25,'2021 Summary'!$A:$N,11,0)</f>
        <v>0</v>
      </c>
      <c r="D25" s="32">
        <f>D11*VLOOKUP($B25,'2021 Summary'!$A:$N,11,0)</f>
        <v>0</v>
      </c>
      <c r="E25" s="32">
        <f>E11*VLOOKUP($B25,'2021 Summary'!$A:$N,11,0)</f>
        <v>0</v>
      </c>
      <c r="F25" s="32">
        <f>F11*VLOOKUP($B25,'2021 Summary'!$A:$N,11,0)</f>
        <v>0</v>
      </c>
      <c r="G25" s="32">
        <f>G11*VLOOKUP($B25,'2021 Summary'!$A:$N,11,0)</f>
        <v>0</v>
      </c>
      <c r="H25" s="32">
        <f>H11*VLOOKUP($B25,'2021 Summary'!$A:$N,11,0)</f>
        <v>0</v>
      </c>
      <c r="I25" s="32">
        <f>I11*VLOOKUP($B25,'2021 Summary'!$A:$N,11,0)</f>
        <v>0</v>
      </c>
      <c r="J25" s="32">
        <f>J11*VLOOKUP($B25,'2021 Summary'!$A:$N,11,0)</f>
        <v>0</v>
      </c>
      <c r="K25" s="32">
        <f>K11*VLOOKUP($B25,'2021 Summary'!$A:$N,11,0)</f>
        <v>0</v>
      </c>
      <c r="L25" s="32">
        <f>L11*VLOOKUP($B25,'2021 Summary'!$A:$N,11,0)</f>
        <v>0</v>
      </c>
      <c r="M25" s="32">
        <f>M11*VLOOKUP($B25,'2021 Summary'!$A:$N,11,0)</f>
        <v>0</v>
      </c>
      <c r="N25" s="32">
        <f>N11*VLOOKUP($B25,'2021 Summary'!$A:$N,11,0)</f>
        <v>0</v>
      </c>
      <c r="O25" s="32">
        <f>O11*VLOOKUP($B25,'2021 Summary'!$A:$N,11,0)</f>
        <v>0</v>
      </c>
      <c r="P25" s="32">
        <f>P11*VLOOKUP($B25,'2021 Summary'!$A:$N,11,0)</f>
        <v>0</v>
      </c>
      <c r="Q25" s="33">
        <f>Q11*VLOOKUP($B25,'2021 Summary'!$A:$N,11,0)</f>
        <v>0</v>
      </c>
    </row>
    <row r="26" spans="2:17">
      <c r="B26" s="21" t="s">
        <v>45</v>
      </c>
      <c r="C26" s="144">
        <f>SUM(C17:C25)</f>
        <v>12313.774594308639</v>
      </c>
      <c r="D26" s="144">
        <f t="shared" ref="D26:Q26" si="5">SUM(D17:D25)</f>
        <v>12280.090519136966</v>
      </c>
      <c r="E26" s="144">
        <f t="shared" si="5"/>
        <v>7308.9214639357833</v>
      </c>
      <c r="F26" s="144">
        <f t="shared" si="5"/>
        <v>7275.3335602358738</v>
      </c>
      <c r="G26" s="144">
        <f t="shared" si="5"/>
        <v>7241.7936392555366</v>
      </c>
      <c r="H26" s="144">
        <f t="shared" si="5"/>
        <v>7209.57890137921</v>
      </c>
      <c r="I26" s="144">
        <f t="shared" si="5"/>
        <v>7178.6892781580764</v>
      </c>
      <c r="J26" s="144">
        <f t="shared" si="5"/>
        <v>7149.2357681046842</v>
      </c>
      <c r="K26" s="144">
        <f t="shared" si="5"/>
        <v>7115.8870935137484</v>
      </c>
      <c r="L26" s="144">
        <f t="shared" si="5"/>
        <v>7082.5860598865147</v>
      </c>
      <c r="M26" s="144">
        <f t="shared" si="5"/>
        <v>7049.3325991644624</v>
      </c>
      <c r="N26" s="144">
        <f t="shared" si="5"/>
        <v>7016.1266433862984</v>
      </c>
      <c r="O26" s="144">
        <f t="shared" si="5"/>
        <v>6982.968124687819</v>
      </c>
      <c r="P26" s="144">
        <f t="shared" si="5"/>
        <v>6949.8569753017664</v>
      </c>
      <c r="Q26" s="144">
        <f t="shared" si="5"/>
        <v>4296.877605036073</v>
      </c>
    </row>
    <row r="27" spans="2:17" ht="15" thickBot="1">
      <c r="B27" s="21"/>
    </row>
    <row r="28" spans="2:17" ht="15" thickBot="1">
      <c r="B28" s="1"/>
      <c r="C28" s="172" t="s">
        <v>46</v>
      </c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4"/>
    </row>
    <row r="29" spans="2:17" ht="15" thickBot="1">
      <c r="B29" s="16" t="s">
        <v>28</v>
      </c>
      <c r="C29" s="22">
        <v>2021</v>
      </c>
      <c r="D29" s="23">
        <f>C29+1</f>
        <v>2022</v>
      </c>
      <c r="E29" s="23">
        <f t="shared" ref="E29:Q29" si="6">D29+1</f>
        <v>2023</v>
      </c>
      <c r="F29" s="23">
        <f t="shared" si="6"/>
        <v>2024</v>
      </c>
      <c r="G29" s="23">
        <f t="shared" si="6"/>
        <v>2025</v>
      </c>
      <c r="H29" s="23">
        <f t="shared" si="6"/>
        <v>2026</v>
      </c>
      <c r="I29" s="23">
        <f t="shared" si="6"/>
        <v>2027</v>
      </c>
      <c r="J29" s="23">
        <f t="shared" si="6"/>
        <v>2028</v>
      </c>
      <c r="K29" s="23">
        <f t="shared" si="6"/>
        <v>2029</v>
      </c>
      <c r="L29" s="23">
        <f t="shared" si="6"/>
        <v>2030</v>
      </c>
      <c r="M29" s="23">
        <f t="shared" si="6"/>
        <v>2031</v>
      </c>
      <c r="N29" s="23">
        <f t="shared" si="6"/>
        <v>2032</v>
      </c>
      <c r="O29" s="23">
        <f t="shared" si="6"/>
        <v>2033</v>
      </c>
      <c r="P29" s="23">
        <f t="shared" si="6"/>
        <v>2034</v>
      </c>
      <c r="Q29" s="24">
        <f t="shared" si="6"/>
        <v>2035</v>
      </c>
    </row>
    <row r="30" spans="2:17">
      <c r="B30" s="48" t="s">
        <v>29</v>
      </c>
      <c r="C30" s="25">
        <f>C3*VLOOKUP($B30,'2021 Summary'!$A:$N,12,0)</f>
        <v>0</v>
      </c>
      <c r="D30" s="26">
        <f>D3*VLOOKUP($B30,'2021 Summary'!$A:$N,12,0)</f>
        <v>0</v>
      </c>
      <c r="E30" s="26">
        <f>E3*VLOOKUP($B30,'2021 Summary'!$A:$N,12,0)</f>
        <v>0</v>
      </c>
      <c r="F30" s="26">
        <f>F3*VLOOKUP($B30,'2021 Summary'!$A:$N,12,0)</f>
        <v>0</v>
      </c>
      <c r="G30" s="26">
        <f>G3*VLOOKUP($B30,'2021 Summary'!$A:$N,12,0)</f>
        <v>0</v>
      </c>
      <c r="H30" s="26">
        <f>H3*VLOOKUP($B30,'2021 Summary'!$A:$N,12,0)</f>
        <v>0</v>
      </c>
      <c r="I30" s="26">
        <f>I3*VLOOKUP($B30,'2021 Summary'!$A:$N,12,0)</f>
        <v>0</v>
      </c>
      <c r="J30" s="26">
        <f>J3*VLOOKUP($B30,'2021 Summary'!$A:$N,12,0)</f>
        <v>0</v>
      </c>
      <c r="K30" s="26">
        <f>K3*VLOOKUP($B30,'2021 Summary'!$A:$N,12,0)</f>
        <v>0</v>
      </c>
      <c r="L30" s="26">
        <f>L3*VLOOKUP($B30,'2021 Summary'!$A:$N,12,0)</f>
        <v>0</v>
      </c>
      <c r="M30" s="26">
        <f>M3*VLOOKUP($B30,'2021 Summary'!$A:$N,12,0)</f>
        <v>0</v>
      </c>
      <c r="N30" s="26">
        <f>N3*VLOOKUP($B30,'2021 Summary'!$A:$N,12,0)</f>
        <v>0</v>
      </c>
      <c r="O30" s="26">
        <f>O3*VLOOKUP($B30,'2021 Summary'!$A:$N,12,0)</f>
        <v>0</v>
      </c>
      <c r="P30" s="26">
        <f>P3*VLOOKUP($B30,'2021 Summary'!$A:$N,12,0)</f>
        <v>0</v>
      </c>
      <c r="Q30" s="27">
        <f>Q3*VLOOKUP($B30,'2021 Summary'!$A:$N,12,0)</f>
        <v>0</v>
      </c>
    </row>
    <row r="31" spans="2:17">
      <c r="B31" s="34" t="s">
        <v>31</v>
      </c>
      <c r="C31" s="28">
        <f>C4*VLOOKUP($B31,'2021 Summary'!$A:$N,12,0)</f>
        <v>0</v>
      </c>
      <c r="D31" s="29">
        <f>D4*VLOOKUP($B31,'2021 Summary'!$A:$N,12,0)</f>
        <v>0</v>
      </c>
      <c r="E31" s="29">
        <f>E4*VLOOKUP($B31,'2021 Summary'!$A:$N,12,0)</f>
        <v>0</v>
      </c>
      <c r="F31" s="29">
        <f>F4*VLOOKUP($B31,'2021 Summary'!$A:$N,12,0)</f>
        <v>0</v>
      </c>
      <c r="G31" s="29">
        <f>G4*VLOOKUP($B31,'2021 Summary'!$A:$N,12,0)</f>
        <v>0</v>
      </c>
      <c r="H31" s="29">
        <f>H4*VLOOKUP($B31,'2021 Summary'!$A:$N,12,0)</f>
        <v>0</v>
      </c>
      <c r="I31" s="29">
        <f>I4*VLOOKUP($B31,'2021 Summary'!$A:$N,12,0)</f>
        <v>0</v>
      </c>
      <c r="J31" s="29">
        <f>J4*VLOOKUP($B31,'2021 Summary'!$A:$N,12,0)</f>
        <v>0</v>
      </c>
      <c r="K31" s="29">
        <f>K4*VLOOKUP($B31,'2021 Summary'!$A:$N,12,0)</f>
        <v>0</v>
      </c>
      <c r="L31" s="29">
        <f>L4*VLOOKUP($B31,'2021 Summary'!$A:$N,12,0)</f>
        <v>0</v>
      </c>
      <c r="M31" s="29">
        <f>M4*VLOOKUP($B31,'2021 Summary'!$A:$N,12,0)</f>
        <v>0</v>
      </c>
      <c r="N31" s="29">
        <f>N4*VLOOKUP($B31,'2021 Summary'!$A:$N,12,0)</f>
        <v>0</v>
      </c>
      <c r="O31" s="29">
        <f>O4*VLOOKUP($B31,'2021 Summary'!$A:$N,12,0)</f>
        <v>0</v>
      </c>
      <c r="P31" s="29">
        <f>P4*VLOOKUP($B31,'2021 Summary'!$A:$N,12,0)</f>
        <v>0</v>
      </c>
      <c r="Q31" s="30">
        <f>Q4*VLOOKUP($B31,'2021 Summary'!$A:$N,12,0)</f>
        <v>0</v>
      </c>
    </row>
    <row r="32" spans="2:17">
      <c r="B32" s="34" t="s">
        <v>32</v>
      </c>
      <c r="C32" s="28">
        <f>C5*VLOOKUP($B32,'2021 Summary'!$A:$N,12,0)</f>
        <v>390.253079747377</v>
      </c>
      <c r="D32" s="29">
        <f>D5*VLOOKUP($B32,'2021 Summary'!$A:$N,12,0)</f>
        <v>389.18555053661299</v>
      </c>
      <c r="E32" s="29">
        <f>E5*VLOOKUP($B32,'2021 Summary'!$A:$N,12,0)</f>
        <v>231.63726841735254</v>
      </c>
      <c r="F32" s="29">
        <f>F5*VLOOKUP($B32,'2021 Summary'!$A:$N,12,0)</f>
        <v>230.5727871114168</v>
      </c>
      <c r="G32" s="29">
        <f>G5*VLOOKUP($B32,'2021 Summary'!$A:$N,12,0)</f>
        <v>229.50982649306101</v>
      </c>
      <c r="H32" s="29">
        <f>H5*VLOOKUP($B32,'2021 Summary'!$A:$N,12,0)</f>
        <v>228.48886410876483</v>
      </c>
      <c r="I32" s="29">
        <f>I5*VLOOKUP($B32,'2021 Summary'!$A:$N,12,0)</f>
        <v>227.50989778922093</v>
      </c>
      <c r="J32" s="29">
        <f>J5*VLOOKUP($B32,'2021 Summary'!$A:$N,12,0)</f>
        <v>226.5764453437767</v>
      </c>
      <c r="K32" s="29">
        <f>K5*VLOOKUP($B32,'2021 Summary'!$A:$N,12,0)</f>
        <v>225.51954578264449</v>
      </c>
      <c r="L32" s="29">
        <f>L5*VLOOKUP($B32,'2021 Summary'!$A:$N,12,0)</f>
        <v>224.4641560780282</v>
      </c>
      <c r="M32" s="29">
        <f>M5*VLOOKUP($B32,'2021 Summary'!$A:$N,12,0)</f>
        <v>223.41027407298992</v>
      </c>
      <c r="N32" s="29">
        <f>N5*VLOOKUP($B32,'2021 Summary'!$A:$N,12,0)</f>
        <v>222.35789761367312</v>
      </c>
      <c r="O32" s="29">
        <f>O5*VLOOKUP($B32,'2021 Summary'!$A:$N,12,0)</f>
        <v>221.30702454929823</v>
      </c>
      <c r="P32" s="29">
        <f>P5*VLOOKUP($B32,'2021 Summary'!$A:$N,12,0)</f>
        <v>220.25765273215819</v>
      </c>
      <c r="Q32" s="30">
        <f>Q5*VLOOKUP($B32,'2021 Summary'!$A:$N,12,0)</f>
        <v>136.17836722769809</v>
      </c>
    </row>
    <row r="33" spans="2:17">
      <c r="B33" s="34" t="s">
        <v>34</v>
      </c>
      <c r="C33" s="28">
        <f>C6*VLOOKUP($B33,'2021 Summary'!$A:$N,12,0)</f>
        <v>0</v>
      </c>
      <c r="D33" s="29">
        <f>D6*VLOOKUP($B33,'2021 Summary'!$A:$N,12,0)</f>
        <v>0</v>
      </c>
      <c r="E33" s="29">
        <f>E6*VLOOKUP($B33,'2021 Summary'!$A:$N,12,0)</f>
        <v>0</v>
      </c>
      <c r="F33" s="29">
        <f>F6*VLOOKUP($B33,'2021 Summary'!$A:$N,12,0)</f>
        <v>0</v>
      </c>
      <c r="G33" s="29">
        <f>G6*VLOOKUP($B33,'2021 Summary'!$A:$N,12,0)</f>
        <v>0</v>
      </c>
      <c r="H33" s="29">
        <f>H6*VLOOKUP($B33,'2021 Summary'!$A:$N,12,0)</f>
        <v>0</v>
      </c>
      <c r="I33" s="29">
        <f>I6*VLOOKUP($B33,'2021 Summary'!$A:$N,12,0)</f>
        <v>0</v>
      </c>
      <c r="J33" s="29">
        <f>J6*VLOOKUP($B33,'2021 Summary'!$A:$N,12,0)</f>
        <v>0</v>
      </c>
      <c r="K33" s="29">
        <f>K6*VLOOKUP($B33,'2021 Summary'!$A:$N,12,0)</f>
        <v>0</v>
      </c>
      <c r="L33" s="29">
        <f>L6*VLOOKUP($B33,'2021 Summary'!$A:$N,12,0)</f>
        <v>0</v>
      </c>
      <c r="M33" s="29">
        <f>M6*VLOOKUP($B33,'2021 Summary'!$A:$N,12,0)</f>
        <v>0</v>
      </c>
      <c r="N33" s="29">
        <f>N6*VLOOKUP($B33,'2021 Summary'!$A:$N,12,0)</f>
        <v>0</v>
      </c>
      <c r="O33" s="29">
        <f>O6*VLOOKUP($B33,'2021 Summary'!$A:$N,12,0)</f>
        <v>0</v>
      </c>
      <c r="P33" s="29">
        <f>P6*VLOOKUP($B33,'2021 Summary'!$A:$N,12,0)</f>
        <v>0</v>
      </c>
      <c r="Q33" s="30">
        <f>Q6*VLOOKUP($B33,'2021 Summary'!$A:$N,12,0)</f>
        <v>0</v>
      </c>
    </row>
    <row r="34" spans="2:17">
      <c r="B34" s="34" t="s">
        <v>35</v>
      </c>
      <c r="C34" s="28">
        <f>C7*VLOOKUP($B34,'2021 Summary'!$A:$N,12,0)</f>
        <v>0</v>
      </c>
      <c r="D34" s="29">
        <f>D7*VLOOKUP($B34,'2021 Summary'!$A:$N,12,0)</f>
        <v>0</v>
      </c>
      <c r="E34" s="29">
        <f>E7*VLOOKUP($B34,'2021 Summary'!$A:$N,12,0)</f>
        <v>0</v>
      </c>
      <c r="F34" s="29">
        <f>F7*VLOOKUP($B34,'2021 Summary'!$A:$N,12,0)</f>
        <v>0</v>
      </c>
      <c r="G34" s="29">
        <f>G7*VLOOKUP($B34,'2021 Summary'!$A:$N,12,0)</f>
        <v>0</v>
      </c>
      <c r="H34" s="29">
        <f>H7*VLOOKUP($B34,'2021 Summary'!$A:$N,12,0)</f>
        <v>0</v>
      </c>
      <c r="I34" s="29">
        <f>I7*VLOOKUP($B34,'2021 Summary'!$A:$N,12,0)</f>
        <v>0</v>
      </c>
      <c r="J34" s="29">
        <f>J7*VLOOKUP($B34,'2021 Summary'!$A:$N,12,0)</f>
        <v>0</v>
      </c>
      <c r="K34" s="29">
        <f>K7*VLOOKUP($B34,'2021 Summary'!$A:$N,12,0)</f>
        <v>0</v>
      </c>
      <c r="L34" s="29">
        <f>L7*VLOOKUP($B34,'2021 Summary'!$A:$N,12,0)</f>
        <v>0</v>
      </c>
      <c r="M34" s="29">
        <f>M7*VLOOKUP($B34,'2021 Summary'!$A:$N,12,0)</f>
        <v>0</v>
      </c>
      <c r="N34" s="29">
        <f>N7*VLOOKUP($B34,'2021 Summary'!$A:$N,12,0)</f>
        <v>0</v>
      </c>
      <c r="O34" s="29">
        <f>O7*VLOOKUP($B34,'2021 Summary'!$A:$N,12,0)</f>
        <v>0</v>
      </c>
      <c r="P34" s="29">
        <f>P7*VLOOKUP($B34,'2021 Summary'!$A:$N,12,0)</f>
        <v>0</v>
      </c>
      <c r="Q34" s="30">
        <f>Q7*VLOOKUP($B34,'2021 Summary'!$A:$N,12,0)</f>
        <v>0</v>
      </c>
    </row>
    <row r="35" spans="2:17">
      <c r="B35" s="34" t="s">
        <v>36</v>
      </c>
      <c r="C35" s="28">
        <f>C8*VLOOKUP($B35,'2021 Summary'!$A:$N,12,0)</f>
        <v>0</v>
      </c>
      <c r="D35" s="29">
        <f>D8*VLOOKUP($B35,'2021 Summary'!$A:$N,12,0)</f>
        <v>0</v>
      </c>
      <c r="E35" s="29">
        <f>E8*VLOOKUP($B35,'2021 Summary'!$A:$N,12,0)</f>
        <v>0</v>
      </c>
      <c r="F35" s="29">
        <f>F8*VLOOKUP($B35,'2021 Summary'!$A:$N,12,0)</f>
        <v>0</v>
      </c>
      <c r="G35" s="29">
        <f>G8*VLOOKUP($B35,'2021 Summary'!$A:$N,12,0)</f>
        <v>0</v>
      </c>
      <c r="H35" s="29">
        <f>H8*VLOOKUP($B35,'2021 Summary'!$A:$N,12,0)</f>
        <v>0</v>
      </c>
      <c r="I35" s="29">
        <f>I8*VLOOKUP($B35,'2021 Summary'!$A:$N,12,0)</f>
        <v>0</v>
      </c>
      <c r="J35" s="29">
        <f>J8*VLOOKUP($B35,'2021 Summary'!$A:$N,12,0)</f>
        <v>0</v>
      </c>
      <c r="K35" s="29">
        <f>K8*VLOOKUP($B35,'2021 Summary'!$A:$N,12,0)</f>
        <v>0</v>
      </c>
      <c r="L35" s="29">
        <f>L8*VLOOKUP($B35,'2021 Summary'!$A:$N,12,0)</f>
        <v>0</v>
      </c>
      <c r="M35" s="29">
        <f>M8*VLOOKUP($B35,'2021 Summary'!$A:$N,12,0)</f>
        <v>0</v>
      </c>
      <c r="N35" s="29">
        <f>N8*VLOOKUP($B35,'2021 Summary'!$A:$N,12,0)</f>
        <v>0</v>
      </c>
      <c r="O35" s="29">
        <f>O8*VLOOKUP($B35,'2021 Summary'!$A:$N,12,0)</f>
        <v>0</v>
      </c>
      <c r="P35" s="29">
        <f>P8*VLOOKUP($B35,'2021 Summary'!$A:$N,12,0)</f>
        <v>0</v>
      </c>
      <c r="Q35" s="30">
        <f>Q8*VLOOKUP($B35,'2021 Summary'!$A:$N,12,0)</f>
        <v>0</v>
      </c>
    </row>
    <row r="36" spans="2:17">
      <c r="B36" s="34" t="s">
        <v>37</v>
      </c>
      <c r="C36" s="28">
        <f>C9*VLOOKUP($B36,'2021 Summary'!$A:$N,12,0)</f>
        <v>0</v>
      </c>
      <c r="D36" s="29">
        <f>D9*VLOOKUP($B36,'2021 Summary'!$A:$N,12,0)</f>
        <v>0</v>
      </c>
      <c r="E36" s="29">
        <f>E9*VLOOKUP($B36,'2021 Summary'!$A:$N,12,0)</f>
        <v>0</v>
      </c>
      <c r="F36" s="29">
        <f>F9*VLOOKUP($B36,'2021 Summary'!$A:$N,12,0)</f>
        <v>0</v>
      </c>
      <c r="G36" s="29">
        <f>G9*VLOOKUP($B36,'2021 Summary'!$A:$N,12,0)</f>
        <v>0</v>
      </c>
      <c r="H36" s="29">
        <f>H9*VLOOKUP($B36,'2021 Summary'!$A:$N,12,0)</f>
        <v>0</v>
      </c>
      <c r="I36" s="29">
        <f>I9*VLOOKUP($B36,'2021 Summary'!$A:$N,12,0)</f>
        <v>0</v>
      </c>
      <c r="J36" s="29">
        <f>J9*VLOOKUP($B36,'2021 Summary'!$A:$N,12,0)</f>
        <v>0</v>
      </c>
      <c r="K36" s="29">
        <f>K9*VLOOKUP($B36,'2021 Summary'!$A:$N,12,0)</f>
        <v>0</v>
      </c>
      <c r="L36" s="29">
        <f>L9*VLOOKUP($B36,'2021 Summary'!$A:$N,12,0)</f>
        <v>0</v>
      </c>
      <c r="M36" s="29">
        <f>M9*VLOOKUP($B36,'2021 Summary'!$A:$N,12,0)</f>
        <v>0</v>
      </c>
      <c r="N36" s="29">
        <f>N9*VLOOKUP($B36,'2021 Summary'!$A:$N,12,0)</f>
        <v>0</v>
      </c>
      <c r="O36" s="29">
        <f>O9*VLOOKUP($B36,'2021 Summary'!$A:$N,12,0)</f>
        <v>0</v>
      </c>
      <c r="P36" s="29">
        <f>P9*VLOOKUP($B36,'2021 Summary'!$A:$N,12,0)</f>
        <v>0</v>
      </c>
      <c r="Q36" s="30">
        <f>Q9*VLOOKUP($B36,'2021 Summary'!$A:$N,12,0)</f>
        <v>0</v>
      </c>
    </row>
    <row r="37" spans="2:17">
      <c r="B37" s="34" t="s">
        <v>38</v>
      </c>
      <c r="C37" s="28">
        <f>C10*VLOOKUP($B37,'2021 Summary'!$A:$N,12,0)</f>
        <v>0</v>
      </c>
      <c r="D37" s="29">
        <f>D10*VLOOKUP($B37,'2021 Summary'!$A:$N,12,0)</f>
        <v>0</v>
      </c>
      <c r="E37" s="29">
        <f>E10*VLOOKUP($B37,'2021 Summary'!$A:$N,12,0)</f>
        <v>0</v>
      </c>
      <c r="F37" s="29">
        <f>F10*VLOOKUP($B37,'2021 Summary'!$A:$N,12,0)</f>
        <v>0</v>
      </c>
      <c r="G37" s="29">
        <f>G10*VLOOKUP($B37,'2021 Summary'!$A:$N,12,0)</f>
        <v>0</v>
      </c>
      <c r="H37" s="29">
        <f>H10*VLOOKUP($B37,'2021 Summary'!$A:$N,12,0)</f>
        <v>0</v>
      </c>
      <c r="I37" s="29">
        <f>I10*VLOOKUP($B37,'2021 Summary'!$A:$N,12,0)</f>
        <v>0</v>
      </c>
      <c r="J37" s="29">
        <f>J10*VLOOKUP($B37,'2021 Summary'!$A:$N,12,0)</f>
        <v>0</v>
      </c>
      <c r="K37" s="29">
        <f>K10*VLOOKUP($B37,'2021 Summary'!$A:$N,12,0)</f>
        <v>0</v>
      </c>
      <c r="L37" s="29">
        <f>L10*VLOOKUP($B37,'2021 Summary'!$A:$N,12,0)</f>
        <v>0</v>
      </c>
      <c r="M37" s="29">
        <f>M10*VLOOKUP($B37,'2021 Summary'!$A:$N,12,0)</f>
        <v>0</v>
      </c>
      <c r="N37" s="29">
        <f>N10*VLOOKUP($B37,'2021 Summary'!$A:$N,12,0)</f>
        <v>0</v>
      </c>
      <c r="O37" s="29">
        <f>O10*VLOOKUP($B37,'2021 Summary'!$A:$N,12,0)</f>
        <v>0</v>
      </c>
      <c r="P37" s="29">
        <f>P10*VLOOKUP($B37,'2021 Summary'!$A:$N,12,0)</f>
        <v>0</v>
      </c>
      <c r="Q37" s="30">
        <f>Q10*VLOOKUP($B37,'2021 Summary'!$A:$N,12,0)</f>
        <v>0</v>
      </c>
    </row>
    <row r="38" spans="2:17" ht="15" thickBot="1">
      <c r="B38" s="35" t="s">
        <v>39</v>
      </c>
      <c r="C38" s="31">
        <f>C11*VLOOKUP($B38,'2021 Summary'!$A:$N,12,0)</f>
        <v>0</v>
      </c>
      <c r="D38" s="32">
        <f>D11*VLOOKUP($B38,'2021 Summary'!$A:$N,12,0)</f>
        <v>0</v>
      </c>
      <c r="E38" s="32">
        <f>E11*VLOOKUP($B38,'2021 Summary'!$A:$N,12,0)</f>
        <v>0</v>
      </c>
      <c r="F38" s="32">
        <f>F11*VLOOKUP($B38,'2021 Summary'!$A:$N,12,0)</f>
        <v>0</v>
      </c>
      <c r="G38" s="32">
        <f>G11*VLOOKUP($B38,'2021 Summary'!$A:$N,12,0)</f>
        <v>0</v>
      </c>
      <c r="H38" s="32">
        <f>H11*VLOOKUP($B38,'2021 Summary'!$A:$N,12,0)</f>
        <v>0</v>
      </c>
      <c r="I38" s="32">
        <f>I11*VLOOKUP($B38,'2021 Summary'!$A:$N,12,0)</f>
        <v>0</v>
      </c>
      <c r="J38" s="32">
        <f>J11*VLOOKUP($B38,'2021 Summary'!$A:$N,12,0)</f>
        <v>0</v>
      </c>
      <c r="K38" s="32">
        <f>K11*VLOOKUP($B38,'2021 Summary'!$A:$N,12,0)</f>
        <v>0</v>
      </c>
      <c r="L38" s="32">
        <f>L11*VLOOKUP($B38,'2021 Summary'!$A:$N,12,0)</f>
        <v>0</v>
      </c>
      <c r="M38" s="32">
        <f>M11*VLOOKUP($B38,'2021 Summary'!$A:$N,12,0)</f>
        <v>0</v>
      </c>
      <c r="N38" s="32">
        <f>N11*VLOOKUP($B38,'2021 Summary'!$A:$N,12,0)</f>
        <v>0</v>
      </c>
      <c r="O38" s="32">
        <f>O11*VLOOKUP($B38,'2021 Summary'!$A:$N,12,0)</f>
        <v>0</v>
      </c>
      <c r="P38" s="32">
        <f>P11*VLOOKUP($B38,'2021 Summary'!$A:$N,12,0)</f>
        <v>0</v>
      </c>
      <c r="Q38" s="33">
        <f>Q11*VLOOKUP($B38,'2021 Summary'!$A:$N,12,0)</f>
        <v>0</v>
      </c>
    </row>
    <row r="39" spans="2:17">
      <c r="B39" s="21"/>
      <c r="C39" s="144">
        <f>SUM(C30:C38)</f>
        <v>390.253079747377</v>
      </c>
      <c r="D39" s="144">
        <f t="shared" ref="D39:Q39" si="7">SUM(D30:D38)</f>
        <v>389.18555053661299</v>
      </c>
      <c r="E39" s="144">
        <f t="shared" si="7"/>
        <v>231.63726841735254</v>
      </c>
      <c r="F39" s="144">
        <f t="shared" si="7"/>
        <v>230.5727871114168</v>
      </c>
      <c r="G39" s="144">
        <f t="shared" si="7"/>
        <v>229.50982649306101</v>
      </c>
      <c r="H39" s="144">
        <f t="shared" si="7"/>
        <v>228.48886410876483</v>
      </c>
      <c r="I39" s="144">
        <f t="shared" si="7"/>
        <v>227.50989778922093</v>
      </c>
      <c r="J39" s="144">
        <f t="shared" si="7"/>
        <v>226.5764453437767</v>
      </c>
      <c r="K39" s="144">
        <f t="shared" si="7"/>
        <v>225.51954578264449</v>
      </c>
      <c r="L39" s="144">
        <f t="shared" si="7"/>
        <v>224.4641560780282</v>
      </c>
      <c r="M39" s="144">
        <f t="shared" si="7"/>
        <v>223.41027407298992</v>
      </c>
      <c r="N39" s="144">
        <f t="shared" si="7"/>
        <v>222.35789761367312</v>
      </c>
      <c r="O39" s="144">
        <f t="shared" si="7"/>
        <v>221.30702454929823</v>
      </c>
      <c r="P39" s="144">
        <f t="shared" si="7"/>
        <v>220.25765273215819</v>
      </c>
      <c r="Q39" s="144">
        <f t="shared" si="7"/>
        <v>136.17836722769809</v>
      </c>
    </row>
    <row r="40" spans="2:17" ht="15" thickBot="1">
      <c r="B40" s="21"/>
    </row>
    <row r="41" spans="2:17" ht="15" thickBot="1">
      <c r="B41" s="1"/>
      <c r="C41" s="172" t="s">
        <v>47</v>
      </c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4"/>
    </row>
    <row r="42" spans="2:17" ht="15" thickBot="1">
      <c r="B42" s="16" t="s">
        <v>28</v>
      </c>
      <c r="C42" s="22">
        <v>2021</v>
      </c>
      <c r="D42" s="23">
        <f>C42+1</f>
        <v>2022</v>
      </c>
      <c r="E42" s="23">
        <f t="shared" ref="E42:Q42" si="8">D42+1</f>
        <v>2023</v>
      </c>
      <c r="F42" s="23">
        <f t="shared" si="8"/>
        <v>2024</v>
      </c>
      <c r="G42" s="23">
        <f t="shared" si="8"/>
        <v>2025</v>
      </c>
      <c r="H42" s="23">
        <f t="shared" si="8"/>
        <v>2026</v>
      </c>
      <c r="I42" s="23">
        <f t="shared" si="8"/>
        <v>2027</v>
      </c>
      <c r="J42" s="23">
        <f t="shared" si="8"/>
        <v>2028</v>
      </c>
      <c r="K42" s="23">
        <f t="shared" si="8"/>
        <v>2029</v>
      </c>
      <c r="L42" s="23">
        <f t="shared" si="8"/>
        <v>2030</v>
      </c>
      <c r="M42" s="23">
        <f t="shared" si="8"/>
        <v>2031</v>
      </c>
      <c r="N42" s="23">
        <f t="shared" si="8"/>
        <v>2032</v>
      </c>
      <c r="O42" s="23">
        <f t="shared" si="8"/>
        <v>2033</v>
      </c>
      <c r="P42" s="23">
        <f t="shared" si="8"/>
        <v>2034</v>
      </c>
      <c r="Q42" s="24">
        <f t="shared" si="8"/>
        <v>2035</v>
      </c>
    </row>
    <row r="43" spans="2:17">
      <c r="B43" s="48" t="s">
        <v>29</v>
      </c>
      <c r="C43" s="25">
        <f>C3*VLOOKUP($B43,'2021 Summary'!$A:$N,13,0)</f>
        <v>0</v>
      </c>
      <c r="D43" s="26">
        <f>D3*VLOOKUP($B43,'2021 Summary'!$A:$N,13,0)</f>
        <v>0</v>
      </c>
      <c r="E43" s="26">
        <f>E3*VLOOKUP($B43,'2021 Summary'!$A:$N,13,0)</f>
        <v>0</v>
      </c>
      <c r="F43" s="26">
        <f>F3*VLOOKUP($B43,'2021 Summary'!$A:$N,13,0)</f>
        <v>0</v>
      </c>
      <c r="G43" s="26">
        <f>G3*VLOOKUP($B43,'2021 Summary'!$A:$N,13,0)</f>
        <v>0</v>
      </c>
      <c r="H43" s="26">
        <f>H3*VLOOKUP($B43,'2021 Summary'!$A:$N,13,0)</f>
        <v>0</v>
      </c>
      <c r="I43" s="26">
        <f>I3*VLOOKUP($B43,'2021 Summary'!$A:$N,13,0)</f>
        <v>0</v>
      </c>
      <c r="J43" s="26">
        <f>J3*VLOOKUP($B43,'2021 Summary'!$A:$N,13,0)</f>
        <v>0</v>
      </c>
      <c r="K43" s="26">
        <f>K3*VLOOKUP($B43,'2021 Summary'!$A:$N,13,0)</f>
        <v>0</v>
      </c>
      <c r="L43" s="26">
        <f>L3*VLOOKUP($B43,'2021 Summary'!$A:$N,13,0)</f>
        <v>0</v>
      </c>
      <c r="M43" s="26">
        <f>M3*VLOOKUP($B43,'2021 Summary'!$A:$N,13,0)</f>
        <v>0</v>
      </c>
      <c r="N43" s="26">
        <f>N3*VLOOKUP($B43,'2021 Summary'!$A:$N,13,0)</f>
        <v>0</v>
      </c>
      <c r="O43" s="26">
        <f>O3*VLOOKUP($B43,'2021 Summary'!$A:$N,13,0)</f>
        <v>0</v>
      </c>
      <c r="P43" s="26">
        <f>P3*VLOOKUP($B43,'2021 Summary'!$A:$N,13,0)</f>
        <v>0</v>
      </c>
      <c r="Q43" s="27">
        <f>Q3*VLOOKUP($B43,'2021 Summary'!$A:$N,13,0)</f>
        <v>0</v>
      </c>
    </row>
    <row r="44" spans="2:17">
      <c r="B44" s="34" t="s">
        <v>31</v>
      </c>
      <c r="C44" s="28">
        <f>C4*VLOOKUP($B44,'2021 Summary'!$A:$N,13,0)</f>
        <v>0</v>
      </c>
      <c r="D44" s="29">
        <f>D4*VLOOKUP($B44,'2021 Summary'!$A:$N,13,0)</f>
        <v>0</v>
      </c>
      <c r="E44" s="29">
        <f>E4*VLOOKUP($B44,'2021 Summary'!$A:$N,13,0)</f>
        <v>0</v>
      </c>
      <c r="F44" s="29">
        <f>F4*VLOOKUP($B44,'2021 Summary'!$A:$N,13,0)</f>
        <v>0</v>
      </c>
      <c r="G44" s="29">
        <f>G4*VLOOKUP($B44,'2021 Summary'!$A:$N,13,0)</f>
        <v>0</v>
      </c>
      <c r="H44" s="29">
        <f>H4*VLOOKUP($B44,'2021 Summary'!$A:$N,13,0)</f>
        <v>0</v>
      </c>
      <c r="I44" s="29">
        <f>I4*VLOOKUP($B44,'2021 Summary'!$A:$N,13,0)</f>
        <v>0</v>
      </c>
      <c r="J44" s="29">
        <f>J4*VLOOKUP($B44,'2021 Summary'!$A:$N,13,0)</f>
        <v>0</v>
      </c>
      <c r="K44" s="29">
        <f>K4*VLOOKUP($B44,'2021 Summary'!$A:$N,13,0)</f>
        <v>0</v>
      </c>
      <c r="L44" s="29">
        <f>L4*VLOOKUP($B44,'2021 Summary'!$A:$N,13,0)</f>
        <v>0</v>
      </c>
      <c r="M44" s="29">
        <f>M4*VLOOKUP($B44,'2021 Summary'!$A:$N,13,0)</f>
        <v>0</v>
      </c>
      <c r="N44" s="29">
        <f>N4*VLOOKUP($B44,'2021 Summary'!$A:$N,13,0)</f>
        <v>0</v>
      </c>
      <c r="O44" s="29">
        <f>O4*VLOOKUP($B44,'2021 Summary'!$A:$N,13,0)</f>
        <v>0</v>
      </c>
      <c r="P44" s="29">
        <f>P4*VLOOKUP($B44,'2021 Summary'!$A:$N,13,0)</f>
        <v>0</v>
      </c>
      <c r="Q44" s="30">
        <f>Q4*VLOOKUP($B44,'2021 Summary'!$A:$N,13,0)</f>
        <v>0</v>
      </c>
    </row>
    <row r="45" spans="2:17">
      <c r="B45" s="34" t="s">
        <v>32</v>
      </c>
      <c r="C45" s="28">
        <f>C5*VLOOKUP($B45,'2021 Summary'!$A:$N,13,0)</f>
        <v>71948470.45794718</v>
      </c>
      <c r="D45" s="29">
        <f>D5*VLOOKUP($B45,'2021 Summary'!$A:$N,13,0)</f>
        <v>71751656.90830557</v>
      </c>
      <c r="E45" s="29">
        <f>E5*VLOOKUP($B45,'2021 Summary'!$A:$N,13,0)</f>
        <v>42705485.308338515</v>
      </c>
      <c r="F45" s="29">
        <f>F5*VLOOKUP($B45,'2021 Summary'!$A:$N,13,0)</f>
        <v>42509233.681464151</v>
      </c>
      <c r="G45" s="29">
        <f>G5*VLOOKUP($B45,'2021 Summary'!$A:$N,13,0)</f>
        <v>42313262.414056756</v>
      </c>
      <c r="H45" s="29">
        <f>H5*VLOOKUP($B45,'2021 Summary'!$A:$N,13,0)</f>
        <v>42125034.093109846</v>
      </c>
      <c r="I45" s="29">
        <f>I5*VLOOKUP($B45,'2021 Summary'!$A:$N,13,0)</f>
        <v>41944548.318682075</v>
      </c>
      <c r="J45" s="29">
        <f>J5*VLOOKUP($B45,'2021 Summary'!$A:$N,13,0)</f>
        <v>41772453.646838821</v>
      </c>
      <c r="K45" s="29">
        <f>K5*VLOOKUP($B45,'2021 Summary'!$A:$N,13,0)</f>
        <v>41577599.817881562</v>
      </c>
      <c r="L45" s="29">
        <f>L5*VLOOKUP($B45,'2021 Summary'!$A:$N,13,0)</f>
        <v>41383024.351537108</v>
      </c>
      <c r="M45" s="29">
        <f>M5*VLOOKUP($B45,'2021 Summary'!$A:$N,13,0)</f>
        <v>41188726.850144565</v>
      </c>
      <c r="N45" s="29">
        <f>N5*VLOOKUP($B45,'2021 Summary'!$A:$N,13,0)</f>
        <v>40994706.916611157</v>
      </c>
      <c r="O45" s="29">
        <f>O5*VLOOKUP($B45,'2021 Summary'!$A:$N,13,0)</f>
        <v>40800964.154411383</v>
      </c>
      <c r="P45" s="29">
        <f>P5*VLOOKUP($B45,'2021 Summary'!$A:$N,13,0)</f>
        <v>40607498.16758617</v>
      </c>
      <c r="Q45" s="30">
        <f>Q5*VLOOKUP($B45,'2021 Summary'!$A:$N,13,0)</f>
        <v>25106336.733680502</v>
      </c>
    </row>
    <row r="46" spans="2:17">
      <c r="B46" s="34" t="s">
        <v>34</v>
      </c>
      <c r="C46" s="28">
        <f>C6*VLOOKUP($B46,'2021 Summary'!$A:$N,13,0)</f>
        <v>0</v>
      </c>
      <c r="D46" s="29">
        <f>D6*VLOOKUP($B46,'2021 Summary'!$A:$N,13,0)</f>
        <v>0</v>
      </c>
      <c r="E46" s="29">
        <f>E6*VLOOKUP($B46,'2021 Summary'!$A:$N,13,0)</f>
        <v>0</v>
      </c>
      <c r="F46" s="29">
        <f>F6*VLOOKUP($B46,'2021 Summary'!$A:$N,13,0)</f>
        <v>0</v>
      </c>
      <c r="G46" s="29">
        <f>G6*VLOOKUP($B46,'2021 Summary'!$A:$N,13,0)</f>
        <v>0</v>
      </c>
      <c r="H46" s="29">
        <f>H6*VLOOKUP($B46,'2021 Summary'!$A:$N,13,0)</f>
        <v>0</v>
      </c>
      <c r="I46" s="29">
        <f>I6*VLOOKUP($B46,'2021 Summary'!$A:$N,13,0)</f>
        <v>0</v>
      </c>
      <c r="J46" s="29">
        <f>J6*VLOOKUP($B46,'2021 Summary'!$A:$N,13,0)</f>
        <v>0</v>
      </c>
      <c r="K46" s="29">
        <f>K6*VLOOKUP($B46,'2021 Summary'!$A:$N,13,0)</f>
        <v>0</v>
      </c>
      <c r="L46" s="29">
        <f>L6*VLOOKUP($B46,'2021 Summary'!$A:$N,13,0)</f>
        <v>0</v>
      </c>
      <c r="M46" s="29">
        <f>M6*VLOOKUP($B46,'2021 Summary'!$A:$N,13,0)</f>
        <v>0</v>
      </c>
      <c r="N46" s="29">
        <f>N6*VLOOKUP($B46,'2021 Summary'!$A:$N,13,0)</f>
        <v>0</v>
      </c>
      <c r="O46" s="29">
        <f>O6*VLOOKUP($B46,'2021 Summary'!$A:$N,13,0)</f>
        <v>0</v>
      </c>
      <c r="P46" s="29">
        <f>P6*VLOOKUP($B46,'2021 Summary'!$A:$N,13,0)</f>
        <v>0</v>
      </c>
      <c r="Q46" s="30">
        <f>Q6*VLOOKUP($B46,'2021 Summary'!$A:$N,13,0)</f>
        <v>0</v>
      </c>
    </row>
    <row r="47" spans="2:17">
      <c r="B47" s="34" t="s">
        <v>35</v>
      </c>
      <c r="C47" s="28">
        <f>C7*VLOOKUP($B47,'2021 Summary'!$A:$N,13,0)</f>
        <v>0</v>
      </c>
      <c r="D47" s="29">
        <f>D7*VLOOKUP($B47,'2021 Summary'!$A:$N,13,0)</f>
        <v>0</v>
      </c>
      <c r="E47" s="29">
        <f>E7*VLOOKUP($B47,'2021 Summary'!$A:$N,13,0)</f>
        <v>0</v>
      </c>
      <c r="F47" s="29">
        <f>F7*VLOOKUP($B47,'2021 Summary'!$A:$N,13,0)</f>
        <v>0</v>
      </c>
      <c r="G47" s="29">
        <f>G7*VLOOKUP($B47,'2021 Summary'!$A:$N,13,0)</f>
        <v>0</v>
      </c>
      <c r="H47" s="29">
        <f>H7*VLOOKUP($B47,'2021 Summary'!$A:$N,13,0)</f>
        <v>0</v>
      </c>
      <c r="I47" s="29">
        <f>I7*VLOOKUP($B47,'2021 Summary'!$A:$N,13,0)</f>
        <v>0</v>
      </c>
      <c r="J47" s="29">
        <f>J7*VLOOKUP($B47,'2021 Summary'!$A:$N,13,0)</f>
        <v>0</v>
      </c>
      <c r="K47" s="29">
        <f>K7*VLOOKUP($B47,'2021 Summary'!$A:$N,13,0)</f>
        <v>0</v>
      </c>
      <c r="L47" s="29">
        <f>L7*VLOOKUP($B47,'2021 Summary'!$A:$N,13,0)</f>
        <v>0</v>
      </c>
      <c r="M47" s="29">
        <f>M7*VLOOKUP($B47,'2021 Summary'!$A:$N,13,0)</f>
        <v>0</v>
      </c>
      <c r="N47" s="29">
        <f>N7*VLOOKUP($B47,'2021 Summary'!$A:$N,13,0)</f>
        <v>0</v>
      </c>
      <c r="O47" s="29">
        <f>O7*VLOOKUP($B47,'2021 Summary'!$A:$N,13,0)</f>
        <v>0</v>
      </c>
      <c r="P47" s="29">
        <f>P7*VLOOKUP($B47,'2021 Summary'!$A:$N,13,0)</f>
        <v>0</v>
      </c>
      <c r="Q47" s="30">
        <f>Q7*VLOOKUP($B47,'2021 Summary'!$A:$N,13,0)</f>
        <v>0</v>
      </c>
    </row>
    <row r="48" spans="2:17">
      <c r="B48" s="34" t="s">
        <v>36</v>
      </c>
      <c r="C48" s="28">
        <f>C8*VLOOKUP($B48,'2021 Summary'!$A:$N,13,0)</f>
        <v>0</v>
      </c>
      <c r="D48" s="29">
        <f>D8*VLOOKUP($B48,'2021 Summary'!$A:$N,13,0)</f>
        <v>0</v>
      </c>
      <c r="E48" s="29">
        <f>E8*VLOOKUP($B48,'2021 Summary'!$A:$N,13,0)</f>
        <v>0</v>
      </c>
      <c r="F48" s="29">
        <f>F8*VLOOKUP($B48,'2021 Summary'!$A:$N,13,0)</f>
        <v>0</v>
      </c>
      <c r="G48" s="29">
        <f>G8*VLOOKUP($B48,'2021 Summary'!$A:$N,13,0)</f>
        <v>0</v>
      </c>
      <c r="H48" s="29">
        <f>H8*VLOOKUP($B48,'2021 Summary'!$A:$N,13,0)</f>
        <v>0</v>
      </c>
      <c r="I48" s="29">
        <f>I8*VLOOKUP($B48,'2021 Summary'!$A:$N,13,0)</f>
        <v>0</v>
      </c>
      <c r="J48" s="29">
        <f>J8*VLOOKUP($B48,'2021 Summary'!$A:$N,13,0)</f>
        <v>0</v>
      </c>
      <c r="K48" s="29">
        <f>K8*VLOOKUP($B48,'2021 Summary'!$A:$N,13,0)</f>
        <v>0</v>
      </c>
      <c r="L48" s="29">
        <f>L8*VLOOKUP($B48,'2021 Summary'!$A:$N,13,0)</f>
        <v>0</v>
      </c>
      <c r="M48" s="29">
        <f>M8*VLOOKUP($B48,'2021 Summary'!$A:$N,13,0)</f>
        <v>0</v>
      </c>
      <c r="N48" s="29">
        <f>N8*VLOOKUP($B48,'2021 Summary'!$A:$N,13,0)</f>
        <v>0</v>
      </c>
      <c r="O48" s="29">
        <f>O8*VLOOKUP($B48,'2021 Summary'!$A:$N,13,0)</f>
        <v>0</v>
      </c>
      <c r="P48" s="29">
        <f>P8*VLOOKUP($B48,'2021 Summary'!$A:$N,13,0)</f>
        <v>0</v>
      </c>
      <c r="Q48" s="30">
        <f>Q8*VLOOKUP($B48,'2021 Summary'!$A:$N,13,0)</f>
        <v>0</v>
      </c>
    </row>
    <row r="49" spans="2:17">
      <c r="B49" s="34" t="s">
        <v>37</v>
      </c>
      <c r="C49" s="28">
        <f>C9*VLOOKUP($B49,'2021 Summary'!$A:$N,13,0)</f>
        <v>0</v>
      </c>
      <c r="D49" s="29">
        <f>D9*VLOOKUP($B49,'2021 Summary'!$A:$N,13,0)</f>
        <v>0</v>
      </c>
      <c r="E49" s="29">
        <f>E9*VLOOKUP($B49,'2021 Summary'!$A:$N,13,0)</f>
        <v>0</v>
      </c>
      <c r="F49" s="29">
        <f>F9*VLOOKUP($B49,'2021 Summary'!$A:$N,13,0)</f>
        <v>0</v>
      </c>
      <c r="G49" s="29">
        <f>G9*VLOOKUP($B49,'2021 Summary'!$A:$N,13,0)</f>
        <v>0</v>
      </c>
      <c r="H49" s="29">
        <f>H9*VLOOKUP($B49,'2021 Summary'!$A:$N,13,0)</f>
        <v>0</v>
      </c>
      <c r="I49" s="29">
        <f>I9*VLOOKUP($B49,'2021 Summary'!$A:$N,13,0)</f>
        <v>0</v>
      </c>
      <c r="J49" s="29">
        <f>J9*VLOOKUP($B49,'2021 Summary'!$A:$N,13,0)</f>
        <v>0</v>
      </c>
      <c r="K49" s="29">
        <f>K9*VLOOKUP($B49,'2021 Summary'!$A:$N,13,0)</f>
        <v>0</v>
      </c>
      <c r="L49" s="29">
        <f>L9*VLOOKUP($B49,'2021 Summary'!$A:$N,13,0)</f>
        <v>0</v>
      </c>
      <c r="M49" s="29">
        <f>M9*VLOOKUP($B49,'2021 Summary'!$A:$N,13,0)</f>
        <v>0</v>
      </c>
      <c r="N49" s="29">
        <f>N9*VLOOKUP($B49,'2021 Summary'!$A:$N,13,0)</f>
        <v>0</v>
      </c>
      <c r="O49" s="29">
        <f>O9*VLOOKUP($B49,'2021 Summary'!$A:$N,13,0)</f>
        <v>0</v>
      </c>
      <c r="P49" s="29">
        <f>P9*VLOOKUP($B49,'2021 Summary'!$A:$N,13,0)</f>
        <v>0</v>
      </c>
      <c r="Q49" s="30">
        <f>Q9*VLOOKUP($B49,'2021 Summary'!$A:$N,13,0)</f>
        <v>0</v>
      </c>
    </row>
    <row r="50" spans="2:17">
      <c r="B50" s="34" t="s">
        <v>38</v>
      </c>
      <c r="C50" s="28">
        <f>C10*VLOOKUP($B50,'2021 Summary'!$A:$N,13,0)</f>
        <v>0</v>
      </c>
      <c r="D50" s="29">
        <f>D10*VLOOKUP($B50,'2021 Summary'!$A:$N,13,0)</f>
        <v>0</v>
      </c>
      <c r="E50" s="29">
        <f>E10*VLOOKUP($B50,'2021 Summary'!$A:$N,13,0)</f>
        <v>0</v>
      </c>
      <c r="F50" s="29">
        <f>F10*VLOOKUP($B50,'2021 Summary'!$A:$N,13,0)</f>
        <v>0</v>
      </c>
      <c r="G50" s="29">
        <f>G10*VLOOKUP($B50,'2021 Summary'!$A:$N,13,0)</f>
        <v>0</v>
      </c>
      <c r="H50" s="29">
        <f>H10*VLOOKUP($B50,'2021 Summary'!$A:$N,13,0)</f>
        <v>0</v>
      </c>
      <c r="I50" s="29">
        <f>I10*VLOOKUP($B50,'2021 Summary'!$A:$N,13,0)</f>
        <v>0</v>
      </c>
      <c r="J50" s="29">
        <f>J10*VLOOKUP($B50,'2021 Summary'!$A:$N,13,0)</f>
        <v>0</v>
      </c>
      <c r="K50" s="29">
        <f>K10*VLOOKUP($B50,'2021 Summary'!$A:$N,13,0)</f>
        <v>0</v>
      </c>
      <c r="L50" s="29">
        <f>L10*VLOOKUP($B50,'2021 Summary'!$A:$N,13,0)</f>
        <v>0</v>
      </c>
      <c r="M50" s="29">
        <f>M10*VLOOKUP($B50,'2021 Summary'!$A:$N,13,0)</f>
        <v>0</v>
      </c>
      <c r="N50" s="29">
        <f>N10*VLOOKUP($B50,'2021 Summary'!$A:$N,13,0)</f>
        <v>0</v>
      </c>
      <c r="O50" s="29">
        <f>O10*VLOOKUP($B50,'2021 Summary'!$A:$N,13,0)</f>
        <v>0</v>
      </c>
      <c r="P50" s="29">
        <f>P10*VLOOKUP($B50,'2021 Summary'!$A:$N,13,0)</f>
        <v>0</v>
      </c>
      <c r="Q50" s="30">
        <f>Q10*VLOOKUP($B50,'2021 Summary'!$A:$N,13,0)</f>
        <v>0</v>
      </c>
    </row>
    <row r="51" spans="2:17" ht="15" thickBot="1">
      <c r="B51" s="35" t="s">
        <v>39</v>
      </c>
      <c r="C51" s="31">
        <f>C11*VLOOKUP($B51,'2021 Summary'!$A:$N,13,0)</f>
        <v>0</v>
      </c>
      <c r="D51" s="32">
        <f>D11*VLOOKUP($B51,'2021 Summary'!$A:$N,13,0)</f>
        <v>0</v>
      </c>
      <c r="E51" s="32">
        <f>E11*VLOOKUP($B51,'2021 Summary'!$A:$N,13,0)</f>
        <v>0</v>
      </c>
      <c r="F51" s="32">
        <f>F11*VLOOKUP($B51,'2021 Summary'!$A:$N,13,0)</f>
        <v>0</v>
      </c>
      <c r="G51" s="32">
        <f>G11*VLOOKUP($B51,'2021 Summary'!$A:$N,13,0)</f>
        <v>0</v>
      </c>
      <c r="H51" s="32">
        <f>H11*VLOOKUP($B51,'2021 Summary'!$A:$N,13,0)</f>
        <v>0</v>
      </c>
      <c r="I51" s="32">
        <f>I11*VLOOKUP($B51,'2021 Summary'!$A:$N,13,0)</f>
        <v>0</v>
      </c>
      <c r="J51" s="32">
        <f>J11*VLOOKUP($B51,'2021 Summary'!$A:$N,13,0)</f>
        <v>0</v>
      </c>
      <c r="K51" s="32">
        <f>K11*VLOOKUP($B51,'2021 Summary'!$A:$N,13,0)</f>
        <v>0</v>
      </c>
      <c r="L51" s="32">
        <f>L11*VLOOKUP($B51,'2021 Summary'!$A:$N,13,0)</f>
        <v>0</v>
      </c>
      <c r="M51" s="32">
        <f>M11*VLOOKUP($B51,'2021 Summary'!$A:$N,13,0)</f>
        <v>0</v>
      </c>
      <c r="N51" s="32">
        <f>N11*VLOOKUP($B51,'2021 Summary'!$A:$N,13,0)</f>
        <v>0</v>
      </c>
      <c r="O51" s="32">
        <f>O11*VLOOKUP($B51,'2021 Summary'!$A:$N,13,0)</f>
        <v>0</v>
      </c>
      <c r="P51" s="32">
        <f>P11*VLOOKUP($B51,'2021 Summary'!$A:$N,13,0)</f>
        <v>0</v>
      </c>
      <c r="Q51" s="33">
        <f>Q11*VLOOKUP($B51,'2021 Summary'!$A:$N,13,0)</f>
        <v>0</v>
      </c>
    </row>
    <row r="52" spans="2:17">
      <c r="B52" s="21"/>
      <c r="C52" s="144">
        <f>SUM(C43:C51)</f>
        <v>71948470.45794718</v>
      </c>
      <c r="D52" s="144">
        <f t="shared" ref="D52:Q52" si="9">SUM(D43:D51)</f>
        <v>71751656.90830557</v>
      </c>
      <c r="E52" s="144">
        <f t="shared" si="9"/>
        <v>42705485.308338515</v>
      </c>
      <c r="F52" s="144">
        <f t="shared" si="9"/>
        <v>42509233.681464151</v>
      </c>
      <c r="G52" s="144">
        <f t="shared" si="9"/>
        <v>42313262.414056756</v>
      </c>
      <c r="H52" s="144">
        <f t="shared" si="9"/>
        <v>42125034.093109846</v>
      </c>
      <c r="I52" s="144">
        <f t="shared" si="9"/>
        <v>41944548.318682075</v>
      </c>
      <c r="J52" s="144">
        <f t="shared" si="9"/>
        <v>41772453.646838821</v>
      </c>
      <c r="K52" s="144">
        <f t="shared" si="9"/>
        <v>41577599.817881562</v>
      </c>
      <c r="L52" s="144">
        <f t="shared" si="9"/>
        <v>41383024.351537108</v>
      </c>
      <c r="M52" s="144">
        <f t="shared" si="9"/>
        <v>41188726.850144565</v>
      </c>
      <c r="N52" s="144">
        <f t="shared" si="9"/>
        <v>40994706.916611157</v>
      </c>
      <c r="O52" s="144">
        <f t="shared" si="9"/>
        <v>40800964.154411383</v>
      </c>
      <c r="P52" s="144">
        <f t="shared" si="9"/>
        <v>40607498.16758617</v>
      </c>
      <c r="Q52" s="144">
        <f t="shared" si="9"/>
        <v>25106336.733680502</v>
      </c>
    </row>
    <row r="53" spans="2:17" ht="15" thickBot="1">
      <c r="B53" s="21"/>
    </row>
    <row r="54" spans="2:17" ht="15" thickBot="1">
      <c r="B54" s="1"/>
      <c r="C54" s="172" t="s">
        <v>48</v>
      </c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4"/>
    </row>
    <row r="55" spans="2:17" ht="15" thickBot="1">
      <c r="B55" s="16" t="s">
        <v>28</v>
      </c>
      <c r="C55" s="22">
        <v>2021</v>
      </c>
      <c r="D55" s="23">
        <f>C55+1</f>
        <v>2022</v>
      </c>
      <c r="E55" s="23">
        <f t="shared" ref="E55:Q55" si="10">D55+1</f>
        <v>2023</v>
      </c>
      <c r="F55" s="23">
        <f t="shared" si="10"/>
        <v>2024</v>
      </c>
      <c r="G55" s="23">
        <f t="shared" si="10"/>
        <v>2025</v>
      </c>
      <c r="H55" s="23">
        <f t="shared" si="10"/>
        <v>2026</v>
      </c>
      <c r="I55" s="23">
        <f t="shared" si="10"/>
        <v>2027</v>
      </c>
      <c r="J55" s="23">
        <f t="shared" si="10"/>
        <v>2028</v>
      </c>
      <c r="K55" s="23">
        <f t="shared" si="10"/>
        <v>2029</v>
      </c>
      <c r="L55" s="23">
        <f t="shared" si="10"/>
        <v>2030</v>
      </c>
      <c r="M55" s="23">
        <f t="shared" si="10"/>
        <v>2031</v>
      </c>
      <c r="N55" s="23">
        <f t="shared" si="10"/>
        <v>2032</v>
      </c>
      <c r="O55" s="23">
        <f t="shared" si="10"/>
        <v>2033</v>
      </c>
      <c r="P55" s="23">
        <f t="shared" si="10"/>
        <v>2034</v>
      </c>
      <c r="Q55" s="24">
        <f t="shared" si="10"/>
        <v>2035</v>
      </c>
    </row>
    <row r="56" spans="2:17">
      <c r="B56" s="48" t="s">
        <v>29</v>
      </c>
      <c r="C56" s="25">
        <f>C3*VLOOKUP($B56,'2021 Summary'!$A:$N,14,0)</f>
        <v>0</v>
      </c>
      <c r="D56" s="26">
        <f>D3*VLOOKUP($B56,'2021 Summary'!$A:$N,14,0)</f>
        <v>0</v>
      </c>
      <c r="E56" s="26">
        <f>E3*VLOOKUP($B56,'2021 Summary'!$A:$N,14,0)</f>
        <v>0</v>
      </c>
      <c r="F56" s="26">
        <f>F3*VLOOKUP($B56,'2021 Summary'!$A:$N,14,0)</f>
        <v>0</v>
      </c>
      <c r="G56" s="26">
        <f>G3*VLOOKUP($B56,'2021 Summary'!$A:$N,14,0)</f>
        <v>0</v>
      </c>
      <c r="H56" s="26">
        <f>H3*VLOOKUP($B56,'2021 Summary'!$A:$N,14,0)</f>
        <v>0</v>
      </c>
      <c r="I56" s="26">
        <f>I3*VLOOKUP($B56,'2021 Summary'!$A:$N,14,0)</f>
        <v>0</v>
      </c>
      <c r="J56" s="26">
        <f>J3*VLOOKUP($B56,'2021 Summary'!$A:$N,14,0)</f>
        <v>0</v>
      </c>
      <c r="K56" s="26">
        <f>K3*VLOOKUP($B56,'2021 Summary'!$A:$N,14,0)</f>
        <v>0</v>
      </c>
      <c r="L56" s="26">
        <f>L3*VLOOKUP($B56,'2021 Summary'!$A:$N,14,0)</f>
        <v>0</v>
      </c>
      <c r="M56" s="26">
        <f>M3*VLOOKUP($B56,'2021 Summary'!$A:$N,14,0)</f>
        <v>0</v>
      </c>
      <c r="N56" s="26">
        <f>N3*VLOOKUP($B56,'2021 Summary'!$A:$N,14,0)</f>
        <v>0</v>
      </c>
      <c r="O56" s="26">
        <f>O3*VLOOKUP($B56,'2021 Summary'!$A:$N,14,0)</f>
        <v>0</v>
      </c>
      <c r="P56" s="26">
        <f>P3*VLOOKUP($B56,'2021 Summary'!$A:$N,14,0)</f>
        <v>0</v>
      </c>
      <c r="Q56" s="27">
        <f>Q3*VLOOKUP($B56,'2021 Summary'!$A:$N,14,0)</f>
        <v>0</v>
      </c>
    </row>
    <row r="57" spans="2:17">
      <c r="B57" s="34" t="s">
        <v>31</v>
      </c>
      <c r="C57" s="28">
        <f>C4*VLOOKUP($B57,'2021 Summary'!$A:$N,14,0)</f>
        <v>0</v>
      </c>
      <c r="D57" s="29">
        <f>D4*VLOOKUP($B57,'2021 Summary'!$A:$N,14,0)</f>
        <v>0</v>
      </c>
      <c r="E57" s="29">
        <f>E4*VLOOKUP($B57,'2021 Summary'!$A:$N,14,0)</f>
        <v>0</v>
      </c>
      <c r="F57" s="29">
        <f>F4*VLOOKUP($B57,'2021 Summary'!$A:$N,14,0)</f>
        <v>0</v>
      </c>
      <c r="G57" s="29">
        <f>G4*VLOOKUP($B57,'2021 Summary'!$A:$N,14,0)</f>
        <v>0</v>
      </c>
      <c r="H57" s="29">
        <f>H4*VLOOKUP($B57,'2021 Summary'!$A:$N,14,0)</f>
        <v>0</v>
      </c>
      <c r="I57" s="29">
        <f>I4*VLOOKUP($B57,'2021 Summary'!$A:$N,14,0)</f>
        <v>0</v>
      </c>
      <c r="J57" s="29">
        <f>J4*VLOOKUP($B57,'2021 Summary'!$A:$N,14,0)</f>
        <v>0</v>
      </c>
      <c r="K57" s="29">
        <f>K4*VLOOKUP($B57,'2021 Summary'!$A:$N,14,0)</f>
        <v>0</v>
      </c>
      <c r="L57" s="29">
        <f>L4*VLOOKUP($B57,'2021 Summary'!$A:$N,14,0)</f>
        <v>0</v>
      </c>
      <c r="M57" s="29">
        <f>M4*VLOOKUP($B57,'2021 Summary'!$A:$N,14,0)</f>
        <v>0</v>
      </c>
      <c r="N57" s="29">
        <f>N4*VLOOKUP($B57,'2021 Summary'!$A:$N,14,0)</f>
        <v>0</v>
      </c>
      <c r="O57" s="29">
        <f>O4*VLOOKUP($B57,'2021 Summary'!$A:$N,14,0)</f>
        <v>0</v>
      </c>
      <c r="P57" s="29">
        <f>P4*VLOOKUP($B57,'2021 Summary'!$A:$N,14,0)</f>
        <v>0</v>
      </c>
      <c r="Q57" s="30">
        <f>Q4*VLOOKUP($B57,'2021 Summary'!$A:$N,14,0)</f>
        <v>0</v>
      </c>
    </row>
    <row r="58" spans="2:17">
      <c r="B58" s="34" t="s">
        <v>32</v>
      </c>
      <c r="C58" s="28">
        <f>C5*VLOOKUP($B58,'2021 Summary'!$A:$N,14,0)</f>
        <v>2784966.4557383689</v>
      </c>
      <c r="D58" s="29">
        <f>D5*VLOOKUP($B58,'2021 Summary'!$A:$N,14,0)</f>
        <v>2777348.2377234772</v>
      </c>
      <c r="E58" s="29">
        <f>E5*VLOOKUP($B58,'2021 Summary'!$A:$N,14,0)</f>
        <v>1653035.0583236555</v>
      </c>
      <c r="F58" s="29">
        <f>F5*VLOOKUP($B58,'2021 Summary'!$A:$N,14,0)</f>
        <v>1645438.5910985649</v>
      </c>
      <c r="G58" s="29">
        <f>G5*VLOOKUP($B58,'2021 Summary'!$A:$N,14,0)</f>
        <v>1637852.9759695106</v>
      </c>
      <c r="H58" s="29">
        <f>H5*VLOOKUP($B58,'2021 Summary'!$A:$N,14,0)</f>
        <v>1630567.0732043714</v>
      </c>
      <c r="I58" s="29">
        <f>I5*VLOOKUP($B58,'2021 Summary'!$A:$N,14,0)</f>
        <v>1623580.8673223003</v>
      </c>
      <c r="J58" s="29">
        <f>J5*VLOOKUP($B58,'2021 Summary'!$A:$N,14,0)</f>
        <v>1616919.4624968164</v>
      </c>
      <c r="K58" s="29">
        <f>K5*VLOOKUP($B58,'2021 Summary'!$A:$N,14,0)</f>
        <v>1609377.1009432748</v>
      </c>
      <c r="L58" s="29">
        <f>L5*VLOOKUP($B58,'2021 Summary'!$A:$N,14,0)</f>
        <v>1601845.5141919528</v>
      </c>
      <c r="M58" s="29">
        <f>M5*VLOOKUP($B58,'2021 Summary'!$A:$N,14,0)</f>
        <v>1594324.6868502754</v>
      </c>
      <c r="N58" s="29">
        <f>N5*VLOOKUP($B58,'2021 Summary'!$A:$N,14,0)</f>
        <v>1586814.6035476574</v>
      </c>
      <c r="O58" s="29">
        <f>O5*VLOOKUP($B58,'2021 Summary'!$A:$N,14,0)</f>
        <v>1579315.2489354722</v>
      </c>
      <c r="P58" s="29">
        <f>P5*VLOOKUP($B58,'2021 Summary'!$A:$N,14,0)</f>
        <v>1571826.6076870186</v>
      </c>
      <c r="Q58" s="30">
        <f>Q5*VLOOKUP($B58,'2021 Summary'!$A:$N,14,0)</f>
        <v>971810.86942827504</v>
      </c>
    </row>
    <row r="59" spans="2:17">
      <c r="B59" s="34" t="s">
        <v>34</v>
      </c>
      <c r="C59" s="28">
        <f>C6*VLOOKUP($B59,'2021 Summary'!$A:$N,14,0)</f>
        <v>0</v>
      </c>
      <c r="D59" s="29">
        <f>D6*VLOOKUP($B59,'2021 Summary'!$A:$N,14,0)</f>
        <v>0</v>
      </c>
      <c r="E59" s="29">
        <f>E6*VLOOKUP($B59,'2021 Summary'!$A:$N,14,0)</f>
        <v>0</v>
      </c>
      <c r="F59" s="29">
        <f>F6*VLOOKUP($B59,'2021 Summary'!$A:$N,14,0)</f>
        <v>0</v>
      </c>
      <c r="G59" s="29">
        <f>G6*VLOOKUP($B59,'2021 Summary'!$A:$N,14,0)</f>
        <v>0</v>
      </c>
      <c r="H59" s="29">
        <f>H6*VLOOKUP($B59,'2021 Summary'!$A:$N,14,0)</f>
        <v>0</v>
      </c>
      <c r="I59" s="29">
        <f>I6*VLOOKUP($B59,'2021 Summary'!$A:$N,14,0)</f>
        <v>0</v>
      </c>
      <c r="J59" s="29">
        <f>J6*VLOOKUP($B59,'2021 Summary'!$A:$N,14,0)</f>
        <v>0</v>
      </c>
      <c r="K59" s="29">
        <f>K6*VLOOKUP($B59,'2021 Summary'!$A:$N,14,0)</f>
        <v>0</v>
      </c>
      <c r="L59" s="29">
        <f>L6*VLOOKUP($B59,'2021 Summary'!$A:$N,14,0)</f>
        <v>0</v>
      </c>
      <c r="M59" s="29">
        <f>M6*VLOOKUP($B59,'2021 Summary'!$A:$N,14,0)</f>
        <v>0</v>
      </c>
      <c r="N59" s="29">
        <f>N6*VLOOKUP($B59,'2021 Summary'!$A:$N,14,0)</f>
        <v>0</v>
      </c>
      <c r="O59" s="29">
        <f>O6*VLOOKUP($B59,'2021 Summary'!$A:$N,14,0)</f>
        <v>0</v>
      </c>
      <c r="P59" s="29">
        <f>P6*VLOOKUP($B59,'2021 Summary'!$A:$N,14,0)</f>
        <v>0</v>
      </c>
      <c r="Q59" s="30">
        <f>Q6*VLOOKUP($B59,'2021 Summary'!$A:$N,14,0)</f>
        <v>0</v>
      </c>
    </row>
    <row r="60" spans="2:17">
      <c r="B60" s="34" t="s">
        <v>35</v>
      </c>
      <c r="C60" s="28">
        <f>C7*VLOOKUP($B60,'2021 Summary'!$A:$N,14,0)</f>
        <v>0</v>
      </c>
      <c r="D60" s="29">
        <f>D7*VLOOKUP($B60,'2021 Summary'!$A:$N,14,0)</f>
        <v>0</v>
      </c>
      <c r="E60" s="29">
        <f>E7*VLOOKUP($B60,'2021 Summary'!$A:$N,14,0)</f>
        <v>0</v>
      </c>
      <c r="F60" s="29">
        <f>F7*VLOOKUP($B60,'2021 Summary'!$A:$N,14,0)</f>
        <v>0</v>
      </c>
      <c r="G60" s="29">
        <f>G7*VLOOKUP($B60,'2021 Summary'!$A:$N,14,0)</f>
        <v>0</v>
      </c>
      <c r="H60" s="29">
        <f>H7*VLOOKUP($B60,'2021 Summary'!$A:$N,14,0)</f>
        <v>0</v>
      </c>
      <c r="I60" s="29">
        <f>I7*VLOOKUP($B60,'2021 Summary'!$A:$N,14,0)</f>
        <v>0</v>
      </c>
      <c r="J60" s="29">
        <f>J7*VLOOKUP($B60,'2021 Summary'!$A:$N,14,0)</f>
        <v>0</v>
      </c>
      <c r="K60" s="29">
        <f>K7*VLOOKUP($B60,'2021 Summary'!$A:$N,14,0)</f>
        <v>0</v>
      </c>
      <c r="L60" s="29">
        <f>L7*VLOOKUP($B60,'2021 Summary'!$A:$N,14,0)</f>
        <v>0</v>
      </c>
      <c r="M60" s="29">
        <f>M7*VLOOKUP($B60,'2021 Summary'!$A:$N,14,0)</f>
        <v>0</v>
      </c>
      <c r="N60" s="29">
        <f>N7*VLOOKUP($B60,'2021 Summary'!$A:$N,14,0)</f>
        <v>0</v>
      </c>
      <c r="O60" s="29">
        <f>O7*VLOOKUP($B60,'2021 Summary'!$A:$N,14,0)</f>
        <v>0</v>
      </c>
      <c r="P60" s="29">
        <f>P7*VLOOKUP($B60,'2021 Summary'!$A:$N,14,0)</f>
        <v>0</v>
      </c>
      <c r="Q60" s="30">
        <f>Q7*VLOOKUP($B60,'2021 Summary'!$A:$N,14,0)</f>
        <v>0</v>
      </c>
    </row>
    <row r="61" spans="2:17">
      <c r="B61" s="34" t="s">
        <v>36</v>
      </c>
      <c r="C61" s="28">
        <f>C8*VLOOKUP($B61,'2021 Summary'!$A:$N,14,0)</f>
        <v>0</v>
      </c>
      <c r="D61" s="29">
        <f>D8*VLOOKUP($B61,'2021 Summary'!$A:$N,14,0)</f>
        <v>0</v>
      </c>
      <c r="E61" s="29">
        <f>E8*VLOOKUP($B61,'2021 Summary'!$A:$N,14,0)</f>
        <v>0</v>
      </c>
      <c r="F61" s="29">
        <f>F8*VLOOKUP($B61,'2021 Summary'!$A:$N,14,0)</f>
        <v>0</v>
      </c>
      <c r="G61" s="29">
        <f>G8*VLOOKUP($B61,'2021 Summary'!$A:$N,14,0)</f>
        <v>0</v>
      </c>
      <c r="H61" s="29">
        <f>H8*VLOOKUP($B61,'2021 Summary'!$A:$N,14,0)</f>
        <v>0</v>
      </c>
      <c r="I61" s="29">
        <f>I8*VLOOKUP($B61,'2021 Summary'!$A:$N,14,0)</f>
        <v>0</v>
      </c>
      <c r="J61" s="29">
        <f>J8*VLOOKUP($B61,'2021 Summary'!$A:$N,14,0)</f>
        <v>0</v>
      </c>
      <c r="K61" s="29">
        <f>K8*VLOOKUP($B61,'2021 Summary'!$A:$N,14,0)</f>
        <v>0</v>
      </c>
      <c r="L61" s="29">
        <f>L8*VLOOKUP($B61,'2021 Summary'!$A:$N,14,0)</f>
        <v>0</v>
      </c>
      <c r="M61" s="29">
        <f>M8*VLOOKUP($B61,'2021 Summary'!$A:$N,14,0)</f>
        <v>0</v>
      </c>
      <c r="N61" s="29">
        <f>N8*VLOOKUP($B61,'2021 Summary'!$A:$N,14,0)</f>
        <v>0</v>
      </c>
      <c r="O61" s="29">
        <f>O8*VLOOKUP($B61,'2021 Summary'!$A:$N,14,0)</f>
        <v>0</v>
      </c>
      <c r="P61" s="29">
        <f>P8*VLOOKUP($B61,'2021 Summary'!$A:$N,14,0)</f>
        <v>0</v>
      </c>
      <c r="Q61" s="30">
        <f>Q8*VLOOKUP($B61,'2021 Summary'!$A:$N,14,0)</f>
        <v>0</v>
      </c>
    </row>
    <row r="62" spans="2:17">
      <c r="B62" s="34" t="s">
        <v>37</v>
      </c>
      <c r="C62" s="28">
        <f>C9*VLOOKUP($B62,'2021 Summary'!$A:$N,14,0)</f>
        <v>0</v>
      </c>
      <c r="D62" s="29">
        <f>D9*VLOOKUP($B62,'2021 Summary'!$A:$N,14,0)</f>
        <v>0</v>
      </c>
      <c r="E62" s="29">
        <f>E9*VLOOKUP($B62,'2021 Summary'!$A:$N,14,0)</f>
        <v>0</v>
      </c>
      <c r="F62" s="29">
        <f>F9*VLOOKUP($B62,'2021 Summary'!$A:$N,14,0)</f>
        <v>0</v>
      </c>
      <c r="G62" s="29">
        <f>G9*VLOOKUP($B62,'2021 Summary'!$A:$N,14,0)</f>
        <v>0</v>
      </c>
      <c r="H62" s="29">
        <f>H9*VLOOKUP($B62,'2021 Summary'!$A:$N,14,0)</f>
        <v>0</v>
      </c>
      <c r="I62" s="29">
        <f>I9*VLOOKUP($B62,'2021 Summary'!$A:$N,14,0)</f>
        <v>0</v>
      </c>
      <c r="J62" s="29">
        <f>J9*VLOOKUP($B62,'2021 Summary'!$A:$N,14,0)</f>
        <v>0</v>
      </c>
      <c r="K62" s="29">
        <f>K9*VLOOKUP($B62,'2021 Summary'!$A:$N,14,0)</f>
        <v>0</v>
      </c>
      <c r="L62" s="29">
        <f>L9*VLOOKUP($B62,'2021 Summary'!$A:$N,14,0)</f>
        <v>0</v>
      </c>
      <c r="M62" s="29">
        <f>M9*VLOOKUP($B62,'2021 Summary'!$A:$N,14,0)</f>
        <v>0</v>
      </c>
      <c r="N62" s="29">
        <f>N9*VLOOKUP($B62,'2021 Summary'!$A:$N,14,0)</f>
        <v>0</v>
      </c>
      <c r="O62" s="29">
        <f>O9*VLOOKUP($B62,'2021 Summary'!$A:$N,14,0)</f>
        <v>0</v>
      </c>
      <c r="P62" s="29">
        <f>P9*VLOOKUP($B62,'2021 Summary'!$A:$N,14,0)</f>
        <v>0</v>
      </c>
      <c r="Q62" s="30">
        <f>Q9*VLOOKUP($B62,'2021 Summary'!$A:$N,14,0)</f>
        <v>0</v>
      </c>
    </row>
    <row r="63" spans="2:17">
      <c r="B63" s="34" t="s">
        <v>38</v>
      </c>
      <c r="C63" s="28">
        <f>C10*VLOOKUP($B63,'2021 Summary'!$A:$N,14,0)</f>
        <v>0</v>
      </c>
      <c r="D63" s="29">
        <f>D10*VLOOKUP($B63,'2021 Summary'!$A:$N,14,0)</f>
        <v>0</v>
      </c>
      <c r="E63" s="29">
        <f>E10*VLOOKUP($B63,'2021 Summary'!$A:$N,14,0)</f>
        <v>0</v>
      </c>
      <c r="F63" s="29">
        <f>F10*VLOOKUP($B63,'2021 Summary'!$A:$N,14,0)</f>
        <v>0</v>
      </c>
      <c r="G63" s="29">
        <f>G10*VLOOKUP($B63,'2021 Summary'!$A:$N,14,0)</f>
        <v>0</v>
      </c>
      <c r="H63" s="29">
        <f>H10*VLOOKUP($B63,'2021 Summary'!$A:$N,14,0)</f>
        <v>0</v>
      </c>
      <c r="I63" s="29">
        <f>I10*VLOOKUP($B63,'2021 Summary'!$A:$N,14,0)</f>
        <v>0</v>
      </c>
      <c r="J63" s="29">
        <f>J10*VLOOKUP($B63,'2021 Summary'!$A:$N,14,0)</f>
        <v>0</v>
      </c>
      <c r="K63" s="29">
        <f>K10*VLOOKUP($B63,'2021 Summary'!$A:$N,14,0)</f>
        <v>0</v>
      </c>
      <c r="L63" s="29">
        <f>L10*VLOOKUP($B63,'2021 Summary'!$A:$N,14,0)</f>
        <v>0</v>
      </c>
      <c r="M63" s="29">
        <f>M10*VLOOKUP($B63,'2021 Summary'!$A:$N,14,0)</f>
        <v>0</v>
      </c>
      <c r="N63" s="29">
        <f>N10*VLOOKUP($B63,'2021 Summary'!$A:$N,14,0)</f>
        <v>0</v>
      </c>
      <c r="O63" s="29">
        <f>O10*VLOOKUP($B63,'2021 Summary'!$A:$N,14,0)</f>
        <v>0</v>
      </c>
      <c r="P63" s="29">
        <f>P10*VLOOKUP($B63,'2021 Summary'!$A:$N,14,0)</f>
        <v>0</v>
      </c>
      <c r="Q63" s="30">
        <f>Q10*VLOOKUP($B63,'2021 Summary'!$A:$N,14,0)</f>
        <v>0</v>
      </c>
    </row>
    <row r="64" spans="2:17" ht="15" thickBot="1">
      <c r="B64" s="35" t="s">
        <v>39</v>
      </c>
      <c r="C64" s="31">
        <f>C11*VLOOKUP($B64,'2021 Summary'!$A:$N,14,0)</f>
        <v>0</v>
      </c>
      <c r="D64" s="32">
        <f>D11*VLOOKUP($B64,'2021 Summary'!$A:$N,14,0)</f>
        <v>0</v>
      </c>
      <c r="E64" s="32">
        <f>E11*VLOOKUP($B64,'2021 Summary'!$A:$N,14,0)</f>
        <v>0</v>
      </c>
      <c r="F64" s="32">
        <f>F11*VLOOKUP($B64,'2021 Summary'!$A:$N,14,0)</f>
        <v>0</v>
      </c>
      <c r="G64" s="32">
        <f>G11*VLOOKUP($B64,'2021 Summary'!$A:$N,14,0)</f>
        <v>0</v>
      </c>
      <c r="H64" s="32">
        <f>H11*VLOOKUP($B64,'2021 Summary'!$A:$N,14,0)</f>
        <v>0</v>
      </c>
      <c r="I64" s="32">
        <f>I11*VLOOKUP($B64,'2021 Summary'!$A:$N,14,0)</f>
        <v>0</v>
      </c>
      <c r="J64" s="32">
        <f>J11*VLOOKUP($B64,'2021 Summary'!$A:$N,14,0)</f>
        <v>0</v>
      </c>
      <c r="K64" s="32">
        <f>K11*VLOOKUP($B64,'2021 Summary'!$A:$N,14,0)</f>
        <v>0</v>
      </c>
      <c r="L64" s="32">
        <f>L11*VLOOKUP($B64,'2021 Summary'!$A:$N,14,0)</f>
        <v>0</v>
      </c>
      <c r="M64" s="32">
        <f>M11*VLOOKUP($B64,'2021 Summary'!$A:$N,14,0)</f>
        <v>0</v>
      </c>
      <c r="N64" s="32">
        <f>N11*VLOOKUP($B64,'2021 Summary'!$A:$N,14,0)</f>
        <v>0</v>
      </c>
      <c r="O64" s="32">
        <f>O11*VLOOKUP($B64,'2021 Summary'!$A:$N,14,0)</f>
        <v>0</v>
      </c>
      <c r="P64" s="32">
        <f>P11*VLOOKUP($B64,'2021 Summary'!$A:$N,14,0)</f>
        <v>0</v>
      </c>
      <c r="Q64" s="33">
        <f>Q11*VLOOKUP($B64,'2021 Summary'!$A:$N,14,0)</f>
        <v>0</v>
      </c>
    </row>
    <row r="65" spans="2:19">
      <c r="B65" s="21"/>
      <c r="C65" s="144">
        <f>SUM(C56:C64)</f>
        <v>2784966.4557383689</v>
      </c>
      <c r="D65" s="144">
        <f t="shared" ref="D65:Q65" si="11">SUM(D56:D64)</f>
        <v>2777348.2377234772</v>
      </c>
      <c r="E65" s="144">
        <f t="shared" si="11"/>
        <v>1653035.0583236555</v>
      </c>
      <c r="F65" s="144">
        <f t="shared" si="11"/>
        <v>1645438.5910985649</v>
      </c>
      <c r="G65" s="144">
        <f t="shared" si="11"/>
        <v>1637852.9759695106</v>
      </c>
      <c r="H65" s="144">
        <f t="shared" si="11"/>
        <v>1630567.0732043714</v>
      </c>
      <c r="I65" s="144">
        <f t="shared" si="11"/>
        <v>1623580.8673223003</v>
      </c>
      <c r="J65" s="144">
        <f t="shared" si="11"/>
        <v>1616919.4624968164</v>
      </c>
      <c r="K65" s="144">
        <f t="shared" si="11"/>
        <v>1609377.1009432748</v>
      </c>
      <c r="L65" s="144">
        <f t="shared" si="11"/>
        <v>1601845.5141919528</v>
      </c>
      <c r="M65" s="144">
        <f t="shared" si="11"/>
        <v>1594324.6868502754</v>
      </c>
      <c r="N65" s="144">
        <f t="shared" si="11"/>
        <v>1586814.6035476574</v>
      </c>
      <c r="O65" s="144">
        <f t="shared" si="11"/>
        <v>1579315.2489354722</v>
      </c>
      <c r="P65" s="144">
        <f t="shared" si="11"/>
        <v>1571826.6076870186</v>
      </c>
      <c r="Q65" s="144">
        <f t="shared" si="11"/>
        <v>971810.86942827504</v>
      </c>
    </row>
    <row r="66" spans="2:19">
      <c r="B66" s="21"/>
    </row>
    <row r="67" spans="2:19" ht="15" thickBot="1">
      <c r="B67" s="21"/>
    </row>
    <row r="68" spans="2:19" ht="15" thickBot="1">
      <c r="B68" s="1"/>
      <c r="C68" s="172" t="s">
        <v>49</v>
      </c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4"/>
      <c r="R68" s="47"/>
      <c r="S68" s="47"/>
    </row>
    <row r="69" spans="2:19" ht="15" thickBot="1">
      <c r="B69" s="16" t="s">
        <v>50</v>
      </c>
      <c r="C69" s="22">
        <v>2021</v>
      </c>
      <c r="D69" s="23">
        <f>C69+1</f>
        <v>2022</v>
      </c>
      <c r="E69" s="23">
        <f t="shared" ref="E69:Q69" si="12">D69+1</f>
        <v>2023</v>
      </c>
      <c r="F69" s="23">
        <f t="shared" si="12"/>
        <v>2024</v>
      </c>
      <c r="G69" s="23">
        <f t="shared" si="12"/>
        <v>2025</v>
      </c>
      <c r="H69" s="23">
        <f t="shared" si="12"/>
        <v>2026</v>
      </c>
      <c r="I69" s="23">
        <f t="shared" si="12"/>
        <v>2027</v>
      </c>
      <c r="J69" s="23">
        <f t="shared" si="12"/>
        <v>2028</v>
      </c>
      <c r="K69" s="23">
        <f t="shared" si="12"/>
        <v>2029</v>
      </c>
      <c r="L69" s="23">
        <f t="shared" si="12"/>
        <v>2030</v>
      </c>
      <c r="M69" s="23">
        <f t="shared" si="12"/>
        <v>2031</v>
      </c>
      <c r="N69" s="23">
        <f t="shared" si="12"/>
        <v>2032</v>
      </c>
      <c r="O69" s="23">
        <f t="shared" si="12"/>
        <v>2033</v>
      </c>
      <c r="P69" s="23">
        <f t="shared" si="12"/>
        <v>2034</v>
      </c>
      <c r="Q69" s="24">
        <f t="shared" si="12"/>
        <v>2035</v>
      </c>
      <c r="R69" s="16" t="s">
        <v>51</v>
      </c>
      <c r="S69" s="21"/>
    </row>
    <row r="70" spans="2:19">
      <c r="B70" s="48" t="s">
        <v>29</v>
      </c>
      <c r="C70" s="77">
        <f t="shared" ref="C70:Q70" si="13">C3/C$12</f>
        <v>0</v>
      </c>
      <c r="D70" s="78">
        <f t="shared" si="13"/>
        <v>0</v>
      </c>
      <c r="E70" s="78">
        <f t="shared" si="13"/>
        <v>0</v>
      </c>
      <c r="F70" s="78">
        <f t="shared" si="13"/>
        <v>0</v>
      </c>
      <c r="G70" s="78">
        <f t="shared" si="13"/>
        <v>0</v>
      </c>
      <c r="H70" s="78">
        <f t="shared" si="13"/>
        <v>0</v>
      </c>
      <c r="I70" s="78">
        <f t="shared" si="13"/>
        <v>0</v>
      </c>
      <c r="J70" s="78">
        <f t="shared" si="13"/>
        <v>0</v>
      </c>
      <c r="K70" s="78">
        <f t="shared" si="13"/>
        <v>0</v>
      </c>
      <c r="L70" s="78">
        <f t="shared" si="13"/>
        <v>0</v>
      </c>
      <c r="M70" s="78">
        <f t="shared" si="13"/>
        <v>0</v>
      </c>
      <c r="N70" s="78">
        <f t="shared" si="13"/>
        <v>0</v>
      </c>
      <c r="O70" s="78">
        <f t="shared" si="13"/>
        <v>0</v>
      </c>
      <c r="P70" s="78">
        <f t="shared" si="13"/>
        <v>0</v>
      </c>
      <c r="Q70" s="79">
        <f t="shared" si="13"/>
        <v>0</v>
      </c>
      <c r="R70" s="79">
        <f t="shared" ref="R70:R78" si="14">SUM(C3:Q3)/SUM($C$12:$Q$12)</f>
        <v>0</v>
      </c>
      <c r="S70" s="140"/>
    </row>
    <row r="71" spans="2:19">
      <c r="B71" s="34" t="s">
        <v>31</v>
      </c>
      <c r="C71" s="80">
        <f t="shared" ref="C71:Q71" si="15">C4/C$12</f>
        <v>0</v>
      </c>
      <c r="D71" s="81">
        <f t="shared" si="15"/>
        <v>0</v>
      </c>
      <c r="E71" s="81">
        <f t="shared" si="15"/>
        <v>0</v>
      </c>
      <c r="F71" s="81">
        <f t="shared" si="15"/>
        <v>0</v>
      </c>
      <c r="G71" s="81">
        <f t="shared" si="15"/>
        <v>0</v>
      </c>
      <c r="H71" s="81">
        <f t="shared" si="15"/>
        <v>0</v>
      </c>
      <c r="I71" s="81">
        <f t="shared" si="15"/>
        <v>0</v>
      </c>
      <c r="J71" s="81">
        <f t="shared" si="15"/>
        <v>0</v>
      </c>
      <c r="K71" s="81">
        <f t="shared" si="15"/>
        <v>0</v>
      </c>
      <c r="L71" s="81">
        <f t="shared" si="15"/>
        <v>0</v>
      </c>
      <c r="M71" s="81">
        <f t="shared" si="15"/>
        <v>0</v>
      </c>
      <c r="N71" s="81">
        <f t="shared" si="15"/>
        <v>0</v>
      </c>
      <c r="O71" s="81">
        <f t="shared" si="15"/>
        <v>0</v>
      </c>
      <c r="P71" s="81">
        <f t="shared" si="15"/>
        <v>0</v>
      </c>
      <c r="Q71" s="82">
        <f t="shared" si="15"/>
        <v>0</v>
      </c>
      <c r="R71" s="82">
        <f t="shared" si="14"/>
        <v>0</v>
      </c>
      <c r="S71" s="140"/>
    </row>
    <row r="72" spans="2:19">
      <c r="B72" s="34" t="s">
        <v>32</v>
      </c>
      <c r="C72" s="80">
        <f t="shared" ref="C72:Q72" si="16">C5/C$12</f>
        <v>0.52223807462853644</v>
      </c>
      <c r="D72" s="81">
        <f t="shared" si="16"/>
        <v>0.5215545811730693</v>
      </c>
      <c r="E72" s="81">
        <f t="shared" si="16"/>
        <v>0.31086537791519053</v>
      </c>
      <c r="F72" s="81">
        <f t="shared" si="16"/>
        <v>0.30987949147443977</v>
      </c>
      <c r="G72" s="81">
        <f t="shared" si="16"/>
        <v>0.30889219460959633</v>
      </c>
      <c r="H72" s="81">
        <f t="shared" si="16"/>
        <v>0.30795804400140259</v>
      </c>
      <c r="I72" s="81">
        <f t="shared" si="16"/>
        <v>0.30707727178670213</v>
      </c>
      <c r="J72" s="81">
        <f t="shared" si="16"/>
        <v>0.30625486858813789</v>
      </c>
      <c r="K72" s="81">
        <f t="shared" si="16"/>
        <v>0.30526238628282759</v>
      </c>
      <c r="L72" s="81">
        <f t="shared" si="16"/>
        <v>0.30426848411728086</v>
      </c>
      <c r="M72" s="81">
        <f t="shared" si="16"/>
        <v>0.30327316006022403</v>
      </c>
      <c r="N72" s="81">
        <f t="shared" si="16"/>
        <v>0.30227641207747752</v>
      </c>
      <c r="O72" s="81">
        <f t="shared" si="16"/>
        <v>0.30127823813195176</v>
      </c>
      <c r="P72" s="81">
        <f t="shared" si="16"/>
        <v>0.3002786361836427</v>
      </c>
      <c r="Q72" s="82">
        <f t="shared" si="16"/>
        <v>0.18591841788758712</v>
      </c>
      <c r="R72" s="82">
        <f t="shared" si="14"/>
        <v>0.32684634359930065</v>
      </c>
      <c r="S72" s="140"/>
    </row>
    <row r="73" spans="2:19">
      <c r="B73" s="34" t="s">
        <v>34</v>
      </c>
      <c r="C73" s="80">
        <f t="shared" ref="C73:Q73" si="17">C6/C$12</f>
        <v>2.960750694945345E-4</v>
      </c>
      <c r="D73" s="81">
        <f t="shared" si="17"/>
        <v>2.9649863897878988E-4</v>
      </c>
      <c r="E73" s="81">
        <f t="shared" si="17"/>
        <v>2.9692281442797268E-4</v>
      </c>
      <c r="F73" s="81">
        <f t="shared" si="17"/>
        <v>2.9734759670898555E-4</v>
      </c>
      <c r="G73" s="81">
        <f t="shared" si="17"/>
        <v>2.9777298668997123E-4</v>
      </c>
      <c r="H73" s="81">
        <f t="shared" si="17"/>
        <v>2.9819898524031458E-4</v>
      </c>
      <c r="I73" s="81">
        <f t="shared" si="17"/>
        <v>2.9862559323064409E-4</v>
      </c>
      <c r="J73" s="81">
        <f t="shared" si="17"/>
        <v>2.9905281153283384E-4</v>
      </c>
      <c r="K73" s="81">
        <f t="shared" si="17"/>
        <v>2.9948064102000528E-4</v>
      </c>
      <c r="L73" s="81">
        <f t="shared" si="17"/>
        <v>2.9990908256652892E-4</v>
      </c>
      <c r="M73" s="81">
        <f t="shared" si="17"/>
        <v>3.0033813704802612E-4</v>
      </c>
      <c r="N73" s="81">
        <f t="shared" si="17"/>
        <v>3.0076780534137092E-4</v>
      </c>
      <c r="O73" s="81">
        <f t="shared" si="17"/>
        <v>3.0119808832469193E-4</v>
      </c>
      <c r="P73" s="81">
        <f t="shared" si="17"/>
        <v>3.0162898687737384E-4</v>
      </c>
      <c r="Q73" s="82">
        <f t="shared" si="17"/>
        <v>3.0206050188005964E-4</v>
      </c>
      <c r="R73" s="82">
        <f t="shared" si="14"/>
        <v>2.9904710721700381E-4</v>
      </c>
      <c r="S73" s="140"/>
    </row>
    <row r="74" spans="2:19">
      <c r="B74" s="34" t="s">
        <v>35</v>
      </c>
      <c r="C74" s="80">
        <f t="shared" ref="C74:Q74" si="18">C7/C$12</f>
        <v>0.45363786170665199</v>
      </c>
      <c r="D74" s="81">
        <f t="shared" si="18"/>
        <v>0.45428684291081028</v>
      </c>
      <c r="E74" s="81">
        <f t="shared" si="18"/>
        <v>0.45493675255732074</v>
      </c>
      <c r="F74" s="81">
        <f t="shared" si="18"/>
        <v>0.45558759197442711</v>
      </c>
      <c r="G74" s="81">
        <f t="shared" si="18"/>
        <v>0.45623936249227315</v>
      </c>
      <c r="H74" s="81">
        <f t="shared" si="18"/>
        <v>0.45689206544290595</v>
      </c>
      <c r="I74" s="81">
        <f t="shared" si="18"/>
        <v>0.45754570216027779</v>
      </c>
      <c r="J74" s="81">
        <f t="shared" si="18"/>
        <v>0.45820027398024959</v>
      </c>
      <c r="K74" s="81">
        <f t="shared" si="18"/>
        <v>0.45885578224059331</v>
      </c>
      <c r="L74" s="81">
        <f t="shared" si="18"/>
        <v>0.45951222828099475</v>
      </c>
      <c r="M74" s="81">
        <f t="shared" si="18"/>
        <v>0.46016961344305629</v>
      </c>
      <c r="N74" s="81">
        <f t="shared" si="18"/>
        <v>0.46082793907029956</v>
      </c>
      <c r="O74" s="81">
        <f t="shared" si="18"/>
        <v>0.46148720650816838</v>
      </c>
      <c r="P74" s="81">
        <f t="shared" si="18"/>
        <v>0.46214741710403129</v>
      </c>
      <c r="Q74" s="82">
        <f t="shared" si="18"/>
        <v>0.46280857220718441</v>
      </c>
      <c r="R74" s="82">
        <f t="shared" si="14"/>
        <v>0.45819153398859808</v>
      </c>
      <c r="S74" s="140"/>
    </row>
    <row r="75" spans="2:19">
      <c r="B75" s="34" t="s">
        <v>36</v>
      </c>
      <c r="C75" s="80">
        <f t="shared" ref="C75:Q75" si="19">C8/C$12</f>
        <v>0</v>
      </c>
      <c r="D75" s="81">
        <f t="shared" si="19"/>
        <v>0</v>
      </c>
      <c r="E75" s="81">
        <f t="shared" si="19"/>
        <v>0</v>
      </c>
      <c r="F75" s="81">
        <f t="shared" si="19"/>
        <v>0</v>
      </c>
      <c r="G75" s="81">
        <f t="shared" si="19"/>
        <v>0</v>
      </c>
      <c r="H75" s="81">
        <f t="shared" si="19"/>
        <v>0</v>
      </c>
      <c r="I75" s="81">
        <f t="shared" si="19"/>
        <v>0</v>
      </c>
      <c r="J75" s="81">
        <f t="shared" si="19"/>
        <v>0</v>
      </c>
      <c r="K75" s="81">
        <f t="shared" si="19"/>
        <v>0</v>
      </c>
      <c r="L75" s="81">
        <f t="shared" si="19"/>
        <v>0</v>
      </c>
      <c r="M75" s="81">
        <f t="shared" si="19"/>
        <v>0</v>
      </c>
      <c r="N75" s="81">
        <f t="shared" si="19"/>
        <v>0</v>
      </c>
      <c r="O75" s="81">
        <f t="shared" si="19"/>
        <v>0</v>
      </c>
      <c r="P75" s="81">
        <f t="shared" si="19"/>
        <v>0</v>
      </c>
      <c r="Q75" s="82">
        <f t="shared" si="19"/>
        <v>0</v>
      </c>
      <c r="R75" s="82">
        <f t="shared" si="14"/>
        <v>0</v>
      </c>
      <c r="S75" s="140"/>
    </row>
    <row r="76" spans="2:19">
      <c r="B76" s="34" t="s">
        <v>37</v>
      </c>
      <c r="C76" s="80">
        <f t="shared" ref="C76:Q76" si="20">C9/C$12</f>
        <v>0</v>
      </c>
      <c r="D76" s="81">
        <f t="shared" si="20"/>
        <v>0</v>
      </c>
      <c r="E76" s="81">
        <f t="shared" si="20"/>
        <v>0</v>
      </c>
      <c r="F76" s="81">
        <f t="shared" si="20"/>
        <v>0</v>
      </c>
      <c r="G76" s="81">
        <f t="shared" si="20"/>
        <v>0</v>
      </c>
      <c r="H76" s="81">
        <f t="shared" si="20"/>
        <v>0</v>
      </c>
      <c r="I76" s="81">
        <f t="shared" si="20"/>
        <v>0</v>
      </c>
      <c r="J76" s="81">
        <f t="shared" si="20"/>
        <v>0</v>
      </c>
      <c r="K76" s="81">
        <f t="shared" si="20"/>
        <v>0</v>
      </c>
      <c r="L76" s="81">
        <f t="shared" si="20"/>
        <v>0</v>
      </c>
      <c r="M76" s="81">
        <f t="shared" si="20"/>
        <v>0</v>
      </c>
      <c r="N76" s="81">
        <f t="shared" si="20"/>
        <v>0</v>
      </c>
      <c r="O76" s="81">
        <f t="shared" si="20"/>
        <v>0</v>
      </c>
      <c r="P76" s="81">
        <f t="shared" si="20"/>
        <v>0</v>
      </c>
      <c r="Q76" s="82">
        <f t="shared" si="20"/>
        <v>0</v>
      </c>
      <c r="R76" s="82">
        <f t="shared" si="14"/>
        <v>0</v>
      </c>
      <c r="S76" s="140"/>
    </row>
    <row r="77" spans="2:19">
      <c r="B77" s="34" t="s">
        <v>38</v>
      </c>
      <c r="C77" s="80">
        <f t="shared" ref="C77:Q77" si="21">C10/C$12</f>
        <v>2.3507470513101546E-2</v>
      </c>
      <c r="D77" s="81">
        <f t="shared" si="21"/>
        <v>2.3541100656897112E-2</v>
      </c>
      <c r="E77" s="81">
        <f t="shared" si="21"/>
        <v>2.3574778912486379E-2</v>
      </c>
      <c r="F77" s="81">
        <f t="shared" si="21"/>
        <v>2.3608505348698808E-2</v>
      </c>
      <c r="G77" s="81">
        <f t="shared" si="21"/>
        <v>2.3642280034462324E-2</v>
      </c>
      <c r="H77" s="81">
        <f t="shared" si="21"/>
        <v>2.3621544340287046E-2</v>
      </c>
      <c r="I77" s="81">
        <f t="shared" si="21"/>
        <v>2.3546064177793893E-2</v>
      </c>
      <c r="J77" s="81">
        <f t="shared" si="21"/>
        <v>2.3410846970012618E-2</v>
      </c>
      <c r="K77" s="81">
        <f t="shared" si="21"/>
        <v>2.3444338882702195E-2</v>
      </c>
      <c r="L77" s="81">
        <f t="shared" si="21"/>
        <v>2.3477878709429949E-2</v>
      </c>
      <c r="M77" s="81">
        <f t="shared" si="21"/>
        <v>2.351146651874244E-2</v>
      </c>
      <c r="N77" s="81">
        <f t="shared" si="21"/>
        <v>2.3545102379284276E-2</v>
      </c>
      <c r="O77" s="81">
        <f t="shared" si="21"/>
        <v>2.3578786359798275E-2</v>
      </c>
      <c r="P77" s="81">
        <f t="shared" si="21"/>
        <v>2.3612518529125597E-2</v>
      </c>
      <c r="Q77" s="82">
        <f t="shared" si="21"/>
        <v>2.3646298956205888E-2</v>
      </c>
      <c r="R77" s="82">
        <f t="shared" si="14"/>
        <v>2.3551229164786736E-2</v>
      </c>
      <c r="S77" s="140"/>
    </row>
    <row r="78" spans="2:19" ht="15" thickBot="1">
      <c r="B78" s="35" t="s">
        <v>39</v>
      </c>
      <c r="C78" s="83">
        <f t="shared" ref="C78:Q78" si="22">C11/C$12</f>
        <v>3.2051808221546073E-4</v>
      </c>
      <c r="D78" s="84">
        <f t="shared" si="22"/>
        <v>3.2097662024438124E-4</v>
      </c>
      <c r="E78" s="84">
        <f t="shared" si="22"/>
        <v>0.21032616780057425</v>
      </c>
      <c r="F78" s="84">
        <f t="shared" si="22"/>
        <v>0.21062706360572531</v>
      </c>
      <c r="G78" s="84">
        <f t="shared" si="22"/>
        <v>0.21092838987697812</v>
      </c>
      <c r="H78" s="84">
        <f t="shared" si="22"/>
        <v>0.21123014723016412</v>
      </c>
      <c r="I78" s="84">
        <f t="shared" si="22"/>
        <v>0.21153233628199553</v>
      </c>
      <c r="J78" s="84">
        <f t="shared" si="22"/>
        <v>0.21183495765006707</v>
      </c>
      <c r="K78" s="84">
        <f t="shared" si="22"/>
        <v>0.21213801195285686</v>
      </c>
      <c r="L78" s="84">
        <f t="shared" si="22"/>
        <v>0.2124414998097279</v>
      </c>
      <c r="M78" s="84">
        <f t="shared" si="22"/>
        <v>0.21274542184092926</v>
      </c>
      <c r="N78" s="84">
        <f t="shared" si="22"/>
        <v>0.21304977866759725</v>
      </c>
      <c r="O78" s="84">
        <f t="shared" si="22"/>
        <v>0.21335457091175691</v>
      </c>
      <c r="P78" s="84">
        <f t="shared" si="22"/>
        <v>0.21365979919632308</v>
      </c>
      <c r="Q78" s="85">
        <f t="shared" si="22"/>
        <v>0.32732465044714248</v>
      </c>
      <c r="R78" s="85">
        <f t="shared" si="14"/>
        <v>0.19111184614009766</v>
      </c>
      <c r="S78" s="140"/>
    </row>
    <row r="80" spans="2:19" ht="15" thickBot="1">
      <c r="B80" s="21"/>
    </row>
    <row r="81" spans="1:19" ht="15" thickBot="1">
      <c r="B81" s="1"/>
      <c r="C81" s="172" t="s">
        <v>52</v>
      </c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4"/>
      <c r="R81" s="47"/>
      <c r="S81" s="47"/>
    </row>
    <row r="82" spans="1:19" ht="15" thickBot="1">
      <c r="B82" s="16" t="s">
        <v>28</v>
      </c>
      <c r="C82" s="22">
        <v>2021</v>
      </c>
      <c r="D82" s="23">
        <f>C82+1</f>
        <v>2022</v>
      </c>
      <c r="E82" s="23">
        <f t="shared" ref="E82:Q82" si="23">D82+1</f>
        <v>2023</v>
      </c>
      <c r="F82" s="23">
        <f t="shared" si="23"/>
        <v>2024</v>
      </c>
      <c r="G82" s="23">
        <f t="shared" si="23"/>
        <v>2025</v>
      </c>
      <c r="H82" s="23">
        <f t="shared" si="23"/>
        <v>2026</v>
      </c>
      <c r="I82" s="23">
        <f t="shared" si="23"/>
        <v>2027</v>
      </c>
      <c r="J82" s="23">
        <f t="shared" si="23"/>
        <v>2028</v>
      </c>
      <c r="K82" s="23">
        <f t="shared" si="23"/>
        <v>2029</v>
      </c>
      <c r="L82" s="23">
        <f t="shared" si="23"/>
        <v>2030</v>
      </c>
      <c r="M82" s="23">
        <f t="shared" si="23"/>
        <v>2031</v>
      </c>
      <c r="N82" s="23">
        <f t="shared" si="23"/>
        <v>2032</v>
      </c>
      <c r="O82" s="23">
        <f t="shared" si="23"/>
        <v>2033</v>
      </c>
      <c r="P82" s="23">
        <f t="shared" si="23"/>
        <v>2034</v>
      </c>
      <c r="Q82" s="24">
        <f t="shared" si="23"/>
        <v>2035</v>
      </c>
      <c r="R82" s="47"/>
      <c r="S82" s="47"/>
    </row>
    <row r="83" spans="1:19">
      <c r="B83" s="48" t="s">
        <v>29</v>
      </c>
      <c r="C83" s="103">
        <v>20</v>
      </c>
      <c r="D83" s="104">
        <f>C83*1.05</f>
        <v>21</v>
      </c>
      <c r="E83" s="104">
        <f t="shared" ref="E83:Q83" si="24">D83*1.05</f>
        <v>22.05</v>
      </c>
      <c r="F83" s="104">
        <f t="shared" si="24"/>
        <v>23.152500000000003</v>
      </c>
      <c r="G83" s="104">
        <f t="shared" si="24"/>
        <v>24.310125000000003</v>
      </c>
      <c r="H83" s="104">
        <f t="shared" si="24"/>
        <v>25.525631250000004</v>
      </c>
      <c r="I83" s="104">
        <f t="shared" si="24"/>
        <v>26.801912812500007</v>
      </c>
      <c r="J83" s="104">
        <f t="shared" si="24"/>
        <v>28.142008453125008</v>
      </c>
      <c r="K83" s="104">
        <f t="shared" si="24"/>
        <v>29.549108875781261</v>
      </c>
      <c r="L83" s="104">
        <f t="shared" si="24"/>
        <v>31.026564319570326</v>
      </c>
      <c r="M83" s="104">
        <f t="shared" si="24"/>
        <v>32.577892535548841</v>
      </c>
      <c r="N83" s="104">
        <f t="shared" si="24"/>
        <v>34.206787162326286</v>
      </c>
      <c r="O83" s="104">
        <f t="shared" si="24"/>
        <v>35.917126520442601</v>
      </c>
      <c r="P83" s="104">
        <f t="shared" si="24"/>
        <v>37.712982846464733</v>
      </c>
      <c r="Q83" s="105">
        <f t="shared" si="24"/>
        <v>39.598631988787972</v>
      </c>
      <c r="R83" s="47"/>
      <c r="S83" s="47"/>
    </row>
    <row r="84" spans="1:19">
      <c r="B84" s="34" t="s">
        <v>31</v>
      </c>
      <c r="C84" s="106">
        <v>20</v>
      </c>
      <c r="D84" s="107">
        <f t="shared" ref="D84:Q91" si="25">C84*1.05</f>
        <v>21</v>
      </c>
      <c r="E84" s="107">
        <f t="shared" si="25"/>
        <v>22.05</v>
      </c>
      <c r="F84" s="107">
        <f t="shared" si="25"/>
        <v>23.152500000000003</v>
      </c>
      <c r="G84" s="107">
        <f t="shared" si="25"/>
        <v>24.310125000000003</v>
      </c>
      <c r="H84" s="107">
        <f t="shared" si="25"/>
        <v>25.525631250000004</v>
      </c>
      <c r="I84" s="107">
        <f t="shared" si="25"/>
        <v>26.801912812500007</v>
      </c>
      <c r="J84" s="107">
        <f t="shared" si="25"/>
        <v>28.142008453125008</v>
      </c>
      <c r="K84" s="107">
        <f t="shared" si="25"/>
        <v>29.549108875781261</v>
      </c>
      <c r="L84" s="107">
        <f t="shared" si="25"/>
        <v>31.026564319570326</v>
      </c>
      <c r="M84" s="107">
        <f t="shared" si="25"/>
        <v>32.577892535548841</v>
      </c>
      <c r="N84" s="107">
        <f t="shared" si="25"/>
        <v>34.206787162326286</v>
      </c>
      <c r="O84" s="107">
        <f t="shared" si="25"/>
        <v>35.917126520442601</v>
      </c>
      <c r="P84" s="107">
        <f t="shared" si="25"/>
        <v>37.712982846464733</v>
      </c>
      <c r="Q84" s="108">
        <f t="shared" si="25"/>
        <v>39.598631988787972</v>
      </c>
      <c r="R84" s="47"/>
      <c r="S84" s="47"/>
    </row>
    <row r="85" spans="1:19">
      <c r="B85" s="34" t="s">
        <v>32</v>
      </c>
      <c r="C85" s="106">
        <v>2</v>
      </c>
      <c r="D85" s="107">
        <f t="shared" si="25"/>
        <v>2.1</v>
      </c>
      <c r="E85" s="107">
        <f t="shared" si="25"/>
        <v>2.2050000000000001</v>
      </c>
      <c r="F85" s="107">
        <f t="shared" si="25"/>
        <v>2.3152500000000003</v>
      </c>
      <c r="G85" s="107">
        <f t="shared" si="25"/>
        <v>2.4310125000000005</v>
      </c>
      <c r="H85" s="107">
        <f t="shared" si="25"/>
        <v>2.5525631250000007</v>
      </c>
      <c r="I85" s="107">
        <f t="shared" si="25"/>
        <v>2.6801912812500008</v>
      </c>
      <c r="J85" s="107">
        <f t="shared" si="25"/>
        <v>2.8142008453125009</v>
      </c>
      <c r="K85" s="107">
        <f t="shared" si="25"/>
        <v>2.954910887578126</v>
      </c>
      <c r="L85" s="107">
        <f t="shared" si="25"/>
        <v>3.1026564319570324</v>
      </c>
      <c r="M85" s="107">
        <f t="shared" si="25"/>
        <v>3.257789253554884</v>
      </c>
      <c r="N85" s="107">
        <f t="shared" si="25"/>
        <v>3.4206787162326284</v>
      </c>
      <c r="O85" s="107">
        <f t="shared" si="25"/>
        <v>3.5917126520442602</v>
      </c>
      <c r="P85" s="107">
        <f t="shared" si="25"/>
        <v>3.7712982846464733</v>
      </c>
      <c r="Q85" s="108">
        <f t="shared" si="25"/>
        <v>3.9598631988787973</v>
      </c>
      <c r="R85" s="47"/>
      <c r="S85" s="47"/>
    </row>
    <row r="86" spans="1:19">
      <c r="B86" s="34" t="s">
        <v>34</v>
      </c>
      <c r="C86" s="106">
        <v>1</v>
      </c>
      <c r="D86" s="107">
        <f t="shared" si="25"/>
        <v>1.05</v>
      </c>
      <c r="E86" s="107">
        <f t="shared" si="25"/>
        <v>1.1025</v>
      </c>
      <c r="F86" s="107">
        <f t="shared" si="25"/>
        <v>1.1576250000000001</v>
      </c>
      <c r="G86" s="107">
        <f t="shared" si="25"/>
        <v>1.2155062500000002</v>
      </c>
      <c r="H86" s="107">
        <f t="shared" si="25"/>
        <v>1.2762815625000004</v>
      </c>
      <c r="I86" s="107">
        <f t="shared" si="25"/>
        <v>1.3400956406250004</v>
      </c>
      <c r="J86" s="107">
        <f t="shared" si="25"/>
        <v>1.4071004226562505</v>
      </c>
      <c r="K86" s="107">
        <f t="shared" si="25"/>
        <v>1.477455443789063</v>
      </c>
      <c r="L86" s="107">
        <f t="shared" si="25"/>
        <v>1.5513282159785162</v>
      </c>
      <c r="M86" s="107">
        <f t="shared" si="25"/>
        <v>1.628894626777442</v>
      </c>
      <c r="N86" s="107">
        <f t="shared" si="25"/>
        <v>1.7103393581163142</v>
      </c>
      <c r="O86" s="107">
        <f t="shared" si="25"/>
        <v>1.7958563260221301</v>
      </c>
      <c r="P86" s="107">
        <f t="shared" si="25"/>
        <v>1.8856491423232367</v>
      </c>
      <c r="Q86" s="108">
        <f t="shared" si="25"/>
        <v>1.9799315994393987</v>
      </c>
      <c r="R86" s="47"/>
      <c r="S86" s="47"/>
    </row>
    <row r="87" spans="1:19">
      <c r="B87" s="34" t="s">
        <v>35</v>
      </c>
      <c r="C87" s="106">
        <v>1</v>
      </c>
      <c r="D87" s="107">
        <f t="shared" si="25"/>
        <v>1.05</v>
      </c>
      <c r="E87" s="107">
        <f t="shared" si="25"/>
        <v>1.1025</v>
      </c>
      <c r="F87" s="107">
        <f t="shared" si="25"/>
        <v>1.1576250000000001</v>
      </c>
      <c r="G87" s="107">
        <f t="shared" si="25"/>
        <v>1.2155062500000002</v>
      </c>
      <c r="H87" s="107">
        <f t="shared" si="25"/>
        <v>1.2762815625000004</v>
      </c>
      <c r="I87" s="107">
        <f t="shared" si="25"/>
        <v>1.3400956406250004</v>
      </c>
      <c r="J87" s="107">
        <f t="shared" si="25"/>
        <v>1.4071004226562505</v>
      </c>
      <c r="K87" s="107">
        <f t="shared" si="25"/>
        <v>1.477455443789063</v>
      </c>
      <c r="L87" s="107">
        <f t="shared" si="25"/>
        <v>1.5513282159785162</v>
      </c>
      <c r="M87" s="107">
        <f t="shared" si="25"/>
        <v>1.628894626777442</v>
      </c>
      <c r="N87" s="107">
        <f t="shared" si="25"/>
        <v>1.7103393581163142</v>
      </c>
      <c r="O87" s="107">
        <f t="shared" si="25"/>
        <v>1.7958563260221301</v>
      </c>
      <c r="P87" s="107">
        <f t="shared" si="25"/>
        <v>1.8856491423232367</v>
      </c>
      <c r="Q87" s="108">
        <f t="shared" si="25"/>
        <v>1.9799315994393987</v>
      </c>
      <c r="R87" s="47"/>
      <c r="S87" s="47"/>
    </row>
    <row r="88" spans="1:19">
      <c r="B88" s="34" t="s">
        <v>36</v>
      </c>
      <c r="C88" s="106">
        <v>25</v>
      </c>
      <c r="D88" s="107">
        <f t="shared" si="25"/>
        <v>26.25</v>
      </c>
      <c r="E88" s="107">
        <f t="shared" si="25"/>
        <v>27.5625</v>
      </c>
      <c r="F88" s="107">
        <f t="shared" si="25"/>
        <v>28.940625000000001</v>
      </c>
      <c r="G88" s="107">
        <f t="shared" si="25"/>
        <v>30.387656250000003</v>
      </c>
      <c r="H88" s="107">
        <f t="shared" si="25"/>
        <v>31.907039062500004</v>
      </c>
      <c r="I88" s="107">
        <f t="shared" si="25"/>
        <v>33.502391015625008</v>
      </c>
      <c r="J88" s="107">
        <f t="shared" si="25"/>
        <v>35.177510566406262</v>
      </c>
      <c r="K88" s="107">
        <f t="shared" si="25"/>
        <v>36.936386094726579</v>
      </c>
      <c r="L88" s="107">
        <f t="shared" si="25"/>
        <v>38.783205399462908</v>
      </c>
      <c r="M88" s="107">
        <f t="shared" si="25"/>
        <v>40.722365669436051</v>
      </c>
      <c r="N88" s="107">
        <f t="shared" si="25"/>
        <v>42.758483952907859</v>
      </c>
      <c r="O88" s="107">
        <f t="shared" si="25"/>
        <v>44.896408150553256</v>
      </c>
      <c r="P88" s="107">
        <f t="shared" si="25"/>
        <v>47.141228558080918</v>
      </c>
      <c r="Q88" s="108">
        <f t="shared" si="25"/>
        <v>49.498289985984968</v>
      </c>
      <c r="R88" s="47"/>
      <c r="S88" s="47"/>
    </row>
    <row r="89" spans="1:19">
      <c r="B89" s="34" t="s">
        <v>37</v>
      </c>
      <c r="C89" s="106">
        <v>10</v>
      </c>
      <c r="D89" s="107">
        <f t="shared" si="25"/>
        <v>10.5</v>
      </c>
      <c r="E89" s="107">
        <f t="shared" si="25"/>
        <v>11.025</v>
      </c>
      <c r="F89" s="107">
        <f t="shared" si="25"/>
        <v>11.576250000000002</v>
      </c>
      <c r="G89" s="107">
        <f t="shared" si="25"/>
        <v>12.155062500000001</v>
      </c>
      <c r="H89" s="107">
        <f t="shared" si="25"/>
        <v>12.762815625000002</v>
      </c>
      <c r="I89" s="107">
        <f t="shared" si="25"/>
        <v>13.400956406250003</v>
      </c>
      <c r="J89" s="107">
        <f t="shared" si="25"/>
        <v>14.071004226562504</v>
      </c>
      <c r="K89" s="107">
        <f t="shared" si="25"/>
        <v>14.774554437890631</v>
      </c>
      <c r="L89" s="107">
        <f t="shared" si="25"/>
        <v>15.513282159785163</v>
      </c>
      <c r="M89" s="107">
        <f t="shared" si="25"/>
        <v>16.288946267774421</v>
      </c>
      <c r="N89" s="107">
        <f t="shared" si="25"/>
        <v>17.103393581163143</v>
      </c>
      <c r="O89" s="107">
        <f t="shared" si="25"/>
        <v>17.9585632602213</v>
      </c>
      <c r="P89" s="107">
        <f t="shared" si="25"/>
        <v>18.856491423232367</v>
      </c>
      <c r="Q89" s="108">
        <f t="shared" si="25"/>
        <v>19.799315994393986</v>
      </c>
      <c r="R89" s="47"/>
      <c r="S89" s="47"/>
    </row>
    <row r="90" spans="1:19">
      <c r="B90" s="34" t="s">
        <v>38</v>
      </c>
      <c r="C90" s="106">
        <v>1</v>
      </c>
      <c r="D90" s="107">
        <f t="shared" si="25"/>
        <v>1.05</v>
      </c>
      <c r="E90" s="107">
        <f t="shared" si="25"/>
        <v>1.1025</v>
      </c>
      <c r="F90" s="107">
        <f t="shared" si="25"/>
        <v>1.1576250000000001</v>
      </c>
      <c r="G90" s="107">
        <f t="shared" si="25"/>
        <v>1.2155062500000002</v>
      </c>
      <c r="H90" s="107">
        <f t="shared" si="25"/>
        <v>1.2762815625000004</v>
      </c>
      <c r="I90" s="107">
        <f t="shared" si="25"/>
        <v>1.3400956406250004</v>
      </c>
      <c r="J90" s="107">
        <f t="shared" si="25"/>
        <v>1.4071004226562505</v>
      </c>
      <c r="K90" s="107">
        <f t="shared" si="25"/>
        <v>1.477455443789063</v>
      </c>
      <c r="L90" s="107">
        <f t="shared" si="25"/>
        <v>1.5513282159785162</v>
      </c>
      <c r="M90" s="107">
        <f t="shared" si="25"/>
        <v>1.628894626777442</v>
      </c>
      <c r="N90" s="107">
        <f t="shared" si="25"/>
        <v>1.7103393581163142</v>
      </c>
      <c r="O90" s="107">
        <f t="shared" si="25"/>
        <v>1.7958563260221301</v>
      </c>
      <c r="P90" s="107">
        <f t="shared" si="25"/>
        <v>1.8856491423232367</v>
      </c>
      <c r="Q90" s="108">
        <f t="shared" si="25"/>
        <v>1.9799315994393987</v>
      </c>
      <c r="R90" s="47"/>
      <c r="S90" s="47"/>
    </row>
    <row r="91" spans="1:19" ht="15" thickBot="1">
      <c r="B91" s="35" t="s">
        <v>39</v>
      </c>
      <c r="C91" s="109">
        <v>0</v>
      </c>
      <c r="D91" s="110">
        <f t="shared" si="25"/>
        <v>0</v>
      </c>
      <c r="E91" s="110">
        <f t="shared" si="25"/>
        <v>0</v>
      </c>
      <c r="F91" s="110">
        <f t="shared" si="25"/>
        <v>0</v>
      </c>
      <c r="G91" s="110">
        <f t="shared" si="25"/>
        <v>0</v>
      </c>
      <c r="H91" s="110">
        <f t="shared" si="25"/>
        <v>0</v>
      </c>
      <c r="I91" s="110">
        <f t="shared" si="25"/>
        <v>0</v>
      </c>
      <c r="J91" s="110">
        <f t="shared" si="25"/>
        <v>0</v>
      </c>
      <c r="K91" s="110">
        <f t="shared" si="25"/>
        <v>0</v>
      </c>
      <c r="L91" s="110">
        <f t="shared" si="25"/>
        <v>0</v>
      </c>
      <c r="M91" s="110">
        <f t="shared" si="25"/>
        <v>0</v>
      </c>
      <c r="N91" s="110">
        <f t="shared" si="25"/>
        <v>0</v>
      </c>
      <c r="O91" s="110">
        <f t="shared" si="25"/>
        <v>0</v>
      </c>
      <c r="P91" s="110">
        <f t="shared" si="25"/>
        <v>0</v>
      </c>
      <c r="Q91" s="111">
        <f t="shared" si="25"/>
        <v>0</v>
      </c>
      <c r="R91" s="47"/>
      <c r="S91" s="47"/>
    </row>
    <row r="92" spans="1:19" ht="15" thickBot="1">
      <c r="A92" s="102"/>
    </row>
    <row r="93" spans="1:19" ht="15" thickBot="1">
      <c r="B93" s="49"/>
      <c r="C93" s="177" t="s">
        <v>53</v>
      </c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9"/>
    </row>
    <row r="94" spans="1:19" ht="15" thickBot="1">
      <c r="B94" s="50" t="s">
        <v>28</v>
      </c>
      <c r="C94" s="51">
        <v>2021</v>
      </c>
      <c r="D94" s="52">
        <f>C94+1</f>
        <v>2022</v>
      </c>
      <c r="E94" s="52">
        <f t="shared" ref="E94:Q94" si="26">D94+1</f>
        <v>2023</v>
      </c>
      <c r="F94" s="52">
        <f t="shared" si="26"/>
        <v>2024</v>
      </c>
      <c r="G94" s="52">
        <f t="shared" si="26"/>
        <v>2025</v>
      </c>
      <c r="H94" s="52">
        <f t="shared" si="26"/>
        <v>2026</v>
      </c>
      <c r="I94" s="52">
        <f t="shared" si="26"/>
        <v>2027</v>
      </c>
      <c r="J94" s="52">
        <f t="shared" si="26"/>
        <v>2028</v>
      </c>
      <c r="K94" s="52">
        <f t="shared" si="26"/>
        <v>2029</v>
      </c>
      <c r="L94" s="52">
        <f t="shared" si="26"/>
        <v>2030</v>
      </c>
      <c r="M94" s="52">
        <f t="shared" si="26"/>
        <v>2031</v>
      </c>
      <c r="N94" s="52">
        <f t="shared" si="26"/>
        <v>2032</v>
      </c>
      <c r="O94" s="52">
        <f t="shared" si="26"/>
        <v>2033</v>
      </c>
      <c r="P94" s="52">
        <f t="shared" si="26"/>
        <v>2034</v>
      </c>
      <c r="Q94" s="67">
        <f t="shared" si="26"/>
        <v>2035</v>
      </c>
    </row>
    <row r="95" spans="1:19">
      <c r="B95" s="53" t="s">
        <v>29</v>
      </c>
      <c r="C95" s="93">
        <v>0</v>
      </c>
      <c r="D95" s="94">
        <v>0</v>
      </c>
      <c r="E95" s="94">
        <v>0</v>
      </c>
      <c r="F95" s="94">
        <v>0</v>
      </c>
      <c r="G95" s="94">
        <v>0</v>
      </c>
      <c r="H95" s="94">
        <v>0</v>
      </c>
      <c r="I95" s="94">
        <v>0</v>
      </c>
      <c r="J95" s="94">
        <v>0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5">
        <v>0</v>
      </c>
    </row>
    <row r="96" spans="1:19">
      <c r="B96" s="57" t="s">
        <v>31</v>
      </c>
      <c r="C96" s="96">
        <v>0</v>
      </c>
      <c r="D96" s="97">
        <v>0</v>
      </c>
      <c r="E96" s="97">
        <v>0</v>
      </c>
      <c r="F96" s="97">
        <v>0</v>
      </c>
      <c r="G96" s="97">
        <v>0</v>
      </c>
      <c r="H96" s="97">
        <v>0</v>
      </c>
      <c r="I96" s="97">
        <v>0</v>
      </c>
      <c r="J96" s="97">
        <v>0</v>
      </c>
      <c r="K96" s="97">
        <v>0</v>
      </c>
      <c r="L96" s="97">
        <v>0</v>
      </c>
      <c r="M96" s="97">
        <v>0</v>
      </c>
      <c r="N96" s="97">
        <v>0</v>
      </c>
      <c r="O96" s="97">
        <v>0</v>
      </c>
      <c r="P96" s="97">
        <v>0</v>
      </c>
      <c r="Q96" s="98">
        <v>0</v>
      </c>
    </row>
    <row r="97" spans="2:17">
      <c r="B97" s="57" t="s">
        <v>32</v>
      </c>
      <c r="C97" s="96">
        <v>0</v>
      </c>
      <c r="D97" s="97">
        <v>0</v>
      </c>
      <c r="E97" s="97">
        <v>0</v>
      </c>
      <c r="F97" s="97">
        <v>0</v>
      </c>
      <c r="G97" s="97">
        <v>0</v>
      </c>
      <c r="H97" s="97">
        <v>0</v>
      </c>
      <c r="I97" s="97">
        <v>0</v>
      </c>
      <c r="J97" s="97">
        <v>0</v>
      </c>
      <c r="K97" s="97">
        <v>0</v>
      </c>
      <c r="L97" s="97">
        <v>0</v>
      </c>
      <c r="M97" s="97">
        <v>0</v>
      </c>
      <c r="N97" s="97">
        <v>0</v>
      </c>
      <c r="O97" s="97">
        <v>0</v>
      </c>
      <c r="P97" s="97">
        <v>0</v>
      </c>
      <c r="Q97" s="98">
        <v>0</v>
      </c>
    </row>
    <row r="98" spans="2:17">
      <c r="B98" s="57" t="s">
        <v>34</v>
      </c>
      <c r="C98" s="96">
        <v>0</v>
      </c>
      <c r="D98" s="97">
        <v>0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8">
        <v>0</v>
      </c>
    </row>
    <row r="99" spans="2:17">
      <c r="B99" s="57" t="s">
        <v>35</v>
      </c>
      <c r="C99" s="96">
        <v>0</v>
      </c>
      <c r="D99" s="97">
        <v>0</v>
      </c>
      <c r="E99" s="97">
        <v>0</v>
      </c>
      <c r="F99" s="97">
        <v>0</v>
      </c>
      <c r="G99" s="97">
        <v>0</v>
      </c>
      <c r="H99" s="97">
        <v>0</v>
      </c>
      <c r="I99" s="97">
        <v>0</v>
      </c>
      <c r="J99" s="97">
        <v>0</v>
      </c>
      <c r="K99" s="97">
        <v>0</v>
      </c>
      <c r="L99" s="97">
        <v>0</v>
      </c>
      <c r="M99" s="97">
        <v>0</v>
      </c>
      <c r="N99" s="97">
        <v>0</v>
      </c>
      <c r="O99" s="97">
        <v>0</v>
      </c>
      <c r="P99" s="97">
        <v>0</v>
      </c>
      <c r="Q99" s="98">
        <v>0</v>
      </c>
    </row>
    <row r="100" spans="2:17">
      <c r="B100" s="57" t="s">
        <v>36</v>
      </c>
      <c r="C100" s="96">
        <v>0</v>
      </c>
      <c r="D100" s="97">
        <v>0</v>
      </c>
      <c r="E100" s="97">
        <v>0</v>
      </c>
      <c r="F100" s="97">
        <v>0</v>
      </c>
      <c r="G100" s="97">
        <v>0</v>
      </c>
      <c r="H100" s="97">
        <v>0</v>
      </c>
      <c r="I100" s="97">
        <v>0</v>
      </c>
      <c r="J100" s="97">
        <v>0</v>
      </c>
      <c r="K100" s="97">
        <v>0</v>
      </c>
      <c r="L100" s="97">
        <v>0</v>
      </c>
      <c r="M100" s="97">
        <v>0</v>
      </c>
      <c r="N100" s="97">
        <v>0</v>
      </c>
      <c r="O100" s="97">
        <v>0</v>
      </c>
      <c r="P100" s="97">
        <v>0</v>
      </c>
      <c r="Q100" s="98">
        <v>0</v>
      </c>
    </row>
    <row r="101" spans="2:17">
      <c r="B101" s="57" t="s">
        <v>37</v>
      </c>
      <c r="C101" s="96">
        <v>0</v>
      </c>
      <c r="D101" s="97">
        <v>0</v>
      </c>
      <c r="E101" s="97">
        <v>0</v>
      </c>
      <c r="F101" s="97">
        <v>0</v>
      </c>
      <c r="G101" s="97">
        <v>0</v>
      </c>
      <c r="H101" s="97">
        <v>0</v>
      </c>
      <c r="I101" s="97">
        <v>0</v>
      </c>
      <c r="J101" s="97">
        <v>0</v>
      </c>
      <c r="K101" s="97">
        <v>0</v>
      </c>
      <c r="L101" s="97">
        <v>0</v>
      </c>
      <c r="M101" s="97">
        <v>0</v>
      </c>
      <c r="N101" s="97">
        <v>0</v>
      </c>
      <c r="O101" s="97">
        <v>0</v>
      </c>
      <c r="P101" s="97">
        <v>0</v>
      </c>
      <c r="Q101" s="98">
        <v>0</v>
      </c>
    </row>
    <row r="102" spans="2:17">
      <c r="B102" s="57" t="s">
        <v>38</v>
      </c>
      <c r="C102" s="96">
        <v>0</v>
      </c>
      <c r="D102" s="97">
        <v>0</v>
      </c>
      <c r="E102" s="97">
        <v>0</v>
      </c>
      <c r="F102" s="97">
        <v>0</v>
      </c>
      <c r="G102" s="97">
        <v>0</v>
      </c>
      <c r="H102" s="97">
        <v>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8">
        <v>0</v>
      </c>
    </row>
    <row r="103" spans="2:17" ht="15" thickBot="1">
      <c r="B103" s="62" t="s">
        <v>39</v>
      </c>
      <c r="C103" s="99">
        <v>0</v>
      </c>
      <c r="D103" s="100">
        <v>0</v>
      </c>
      <c r="E103" s="100">
        <v>4900</v>
      </c>
      <c r="F103" s="100">
        <v>0</v>
      </c>
      <c r="G103" s="100">
        <v>0</v>
      </c>
      <c r="H103" s="100">
        <v>0</v>
      </c>
      <c r="I103" s="100">
        <v>0</v>
      </c>
      <c r="J103" s="100">
        <v>0</v>
      </c>
      <c r="K103" s="100">
        <v>0</v>
      </c>
      <c r="L103" s="100">
        <v>0</v>
      </c>
      <c r="M103" s="100">
        <v>0</v>
      </c>
      <c r="N103" s="100">
        <v>0</v>
      </c>
      <c r="O103" s="100">
        <v>0</v>
      </c>
      <c r="P103" s="100">
        <v>0</v>
      </c>
      <c r="Q103" s="101">
        <v>2600</v>
      </c>
    </row>
    <row r="104" spans="2:17" ht="15" thickBot="1"/>
    <row r="105" spans="2:17" ht="15" thickBot="1">
      <c r="B105" s="49"/>
      <c r="C105" s="177" t="s">
        <v>54</v>
      </c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9"/>
    </row>
    <row r="106" spans="2:17" ht="15" thickBot="1">
      <c r="B106" s="50" t="s">
        <v>50</v>
      </c>
      <c r="C106" s="51">
        <v>2021</v>
      </c>
      <c r="D106" s="52">
        <f>C106+1</f>
        <v>2022</v>
      </c>
      <c r="E106" s="52">
        <f t="shared" ref="E106:Q106" si="27">D106+1</f>
        <v>2023</v>
      </c>
      <c r="F106" s="52">
        <f t="shared" si="27"/>
        <v>2024</v>
      </c>
      <c r="G106" s="52">
        <f t="shared" si="27"/>
        <v>2025</v>
      </c>
      <c r="H106" s="52">
        <f t="shared" si="27"/>
        <v>2026</v>
      </c>
      <c r="I106" s="52">
        <f t="shared" si="27"/>
        <v>2027</v>
      </c>
      <c r="J106" s="52">
        <f t="shared" si="27"/>
        <v>2028</v>
      </c>
      <c r="K106" s="52">
        <f t="shared" si="27"/>
        <v>2029</v>
      </c>
      <c r="L106" s="52">
        <f t="shared" si="27"/>
        <v>2030</v>
      </c>
      <c r="M106" s="52">
        <f t="shared" si="27"/>
        <v>2031</v>
      </c>
      <c r="N106" s="52">
        <f t="shared" si="27"/>
        <v>2032</v>
      </c>
      <c r="O106" s="52">
        <f t="shared" si="27"/>
        <v>2033</v>
      </c>
      <c r="P106" s="52">
        <f t="shared" si="27"/>
        <v>2034</v>
      </c>
      <c r="Q106" s="67">
        <f t="shared" si="27"/>
        <v>2035</v>
      </c>
    </row>
    <row r="107" spans="2:17">
      <c r="B107" s="53" t="s">
        <v>29</v>
      </c>
      <c r="C107" s="54">
        <f>SUMIFS('Combined Data Set'!$M$3:$M$575,'Combined Data Set'!$K$3:$K$575,$B107,'Combined Data Set'!$AB$3:$AB$575,C$118)</f>
        <v>3.5</v>
      </c>
      <c r="D107" s="55">
        <f>SUMIFS('Combined Data Set'!$M$3:$M$575,'Combined Data Set'!$K$3:$K$575,$B107,'Combined Data Set'!$AB$3:$AB$575,D$118)</f>
        <v>0</v>
      </c>
      <c r="E107" s="55">
        <f>SUMIFS('Combined Data Set'!$M$3:$M$575,'Combined Data Set'!$K$3:$K$575,$B107,'Combined Data Set'!$AB$3:$AB$575,E$118)</f>
        <v>0</v>
      </c>
      <c r="F107" s="55">
        <f>SUMIFS('Combined Data Set'!$M$3:$M$575,'Combined Data Set'!$K$3:$K$575,$B107,'Combined Data Set'!$AB$3:$AB$575,F$118)</f>
        <v>0</v>
      </c>
      <c r="G107" s="55">
        <f>SUMIFS('Combined Data Set'!$M$3:$M$575,'Combined Data Set'!$K$3:$K$575,$B107,'Combined Data Set'!$AB$3:$AB$575,G$118)</f>
        <v>0</v>
      </c>
      <c r="H107" s="55">
        <f>SUMIFS('Combined Data Set'!$M$3:$M$575,'Combined Data Set'!$K$3:$K$575,$B107,'Combined Data Set'!$AB$3:$AB$575,H$118)</f>
        <v>0</v>
      </c>
      <c r="I107" s="55">
        <f>SUMIFS('Combined Data Set'!$M$3:$M$575,'Combined Data Set'!$K$3:$K$575,$B107,'Combined Data Set'!$AB$3:$AB$575,I$118)</f>
        <v>0</v>
      </c>
      <c r="J107" s="55">
        <f>SUMIFS('Combined Data Set'!$M$3:$M$575,'Combined Data Set'!$K$3:$K$575,$B107,'Combined Data Set'!$AB$3:$AB$575,J$118)</f>
        <v>0</v>
      </c>
      <c r="K107" s="55">
        <f>SUMIFS('Combined Data Set'!$M$3:$M$575,'Combined Data Set'!$K$3:$K$575,$B107,'Combined Data Set'!$AB$3:$AB$575,K$118)</f>
        <v>0</v>
      </c>
      <c r="L107" s="55">
        <f>SUMIFS('Combined Data Set'!$M$3:$M$575,'Combined Data Set'!$K$3:$K$575,$B107,'Combined Data Set'!$AB$3:$AB$575,L$118)</f>
        <v>0</v>
      </c>
      <c r="M107" s="55">
        <f>SUMIFS('Combined Data Set'!$M$3:$M$575,'Combined Data Set'!$K$3:$K$575,$B107,'Combined Data Set'!$AB$3:$AB$575,M$118)</f>
        <v>0</v>
      </c>
      <c r="N107" s="55">
        <f>SUMIFS('Combined Data Set'!$M$3:$M$575,'Combined Data Set'!$K$3:$K$575,$B107,'Combined Data Set'!$AB$3:$AB$575,N$118)</f>
        <v>0</v>
      </c>
      <c r="O107" s="55">
        <f>SUMIFS('Combined Data Set'!$M$3:$M$575,'Combined Data Set'!$K$3:$K$575,$B107,'Combined Data Set'!$AB$3:$AB$575,O$118)</f>
        <v>0</v>
      </c>
      <c r="P107" s="55">
        <f>SUMIFS('Combined Data Set'!$M$3:$M$575,'Combined Data Set'!$K$3:$K$575,$B107,'Combined Data Set'!$AB$3:$AB$575,P$118)</f>
        <v>0</v>
      </c>
      <c r="Q107" s="90">
        <f>SUMIFS('Combined Data Set'!$M$3:$M$575,'Combined Data Set'!$K$3:$K$575,$B107,'Combined Data Set'!$AB$3:$AB$575,Q$118)</f>
        <v>0</v>
      </c>
    </row>
    <row r="108" spans="2:17">
      <c r="B108" s="57" t="s">
        <v>31</v>
      </c>
      <c r="C108" s="58">
        <f>SUMIFS('Combined Data Set'!$M$3:$M$575,'Combined Data Set'!$K$3:$K$575,$B108,'Combined Data Set'!$AB$3:$AB$575,C$118)</f>
        <v>0</v>
      </c>
      <c r="D108" s="59">
        <f>SUMIFS('Combined Data Set'!$M$3:$M$575,'Combined Data Set'!$K$3:$K$575,$B108,'Combined Data Set'!$AB$3:$AB$575,D$118)</f>
        <v>0</v>
      </c>
      <c r="E108" s="59">
        <f>SUMIFS('Combined Data Set'!$M$3:$M$575,'Combined Data Set'!$K$3:$K$575,$B108,'Combined Data Set'!$AB$3:$AB$575,E$118)</f>
        <v>0</v>
      </c>
      <c r="F108" s="59">
        <f>SUMIFS('Combined Data Set'!$M$3:$M$575,'Combined Data Set'!$K$3:$K$575,$B108,'Combined Data Set'!$AB$3:$AB$575,F$118)</f>
        <v>285</v>
      </c>
      <c r="G108" s="59">
        <f>SUMIFS('Combined Data Set'!$M$3:$M$575,'Combined Data Set'!$K$3:$K$575,$B108,'Combined Data Set'!$AB$3:$AB$575,G$118)</f>
        <v>0</v>
      </c>
      <c r="H108" s="59">
        <f>SUMIFS('Combined Data Set'!$M$3:$M$575,'Combined Data Set'!$K$3:$K$575,$B108,'Combined Data Set'!$AB$3:$AB$575,H$118)</f>
        <v>0</v>
      </c>
      <c r="I108" s="59">
        <f>SUMIFS('Combined Data Set'!$M$3:$M$575,'Combined Data Set'!$K$3:$K$575,$B108,'Combined Data Set'!$AB$3:$AB$575,I$118)</f>
        <v>0</v>
      </c>
      <c r="J108" s="59">
        <f>SUMIFS('Combined Data Set'!$M$3:$M$575,'Combined Data Set'!$K$3:$K$575,$B108,'Combined Data Set'!$AB$3:$AB$575,J$118)</f>
        <v>0</v>
      </c>
      <c r="K108" s="59">
        <f>SUMIFS('Combined Data Set'!$M$3:$M$575,'Combined Data Set'!$K$3:$K$575,$B108,'Combined Data Set'!$AB$3:$AB$575,K$118)</f>
        <v>0</v>
      </c>
      <c r="L108" s="59">
        <f>SUMIFS('Combined Data Set'!$M$3:$M$575,'Combined Data Set'!$K$3:$K$575,$B108,'Combined Data Set'!$AB$3:$AB$575,L$118)</f>
        <v>0</v>
      </c>
      <c r="M108" s="59">
        <f>SUMIFS('Combined Data Set'!$M$3:$M$575,'Combined Data Set'!$K$3:$K$575,$B108,'Combined Data Set'!$AB$3:$AB$575,M$118)</f>
        <v>0</v>
      </c>
      <c r="N108" s="59">
        <f>SUMIFS('Combined Data Set'!$M$3:$M$575,'Combined Data Set'!$K$3:$K$575,$B108,'Combined Data Set'!$AB$3:$AB$575,N$118)</f>
        <v>0</v>
      </c>
      <c r="O108" s="59">
        <f>SUMIFS('Combined Data Set'!$M$3:$M$575,'Combined Data Set'!$K$3:$K$575,$B108,'Combined Data Set'!$AB$3:$AB$575,O$118)</f>
        <v>0</v>
      </c>
      <c r="P108" s="59">
        <f>SUMIFS('Combined Data Set'!$M$3:$M$575,'Combined Data Set'!$K$3:$K$575,$B108,'Combined Data Set'!$AB$3:$AB$575,P$118)</f>
        <v>0</v>
      </c>
      <c r="Q108" s="91">
        <f>SUMIFS('Combined Data Set'!$M$3:$M$575,'Combined Data Set'!$K$3:$K$575,$B108,'Combined Data Set'!$AB$3:$AB$575,Q$118)</f>
        <v>0</v>
      </c>
    </row>
    <row r="109" spans="2:17">
      <c r="B109" s="57" t="s">
        <v>32</v>
      </c>
      <c r="C109" s="58">
        <f>SUMIFS('Combined Data Set'!$M$3:$M$575,'Combined Data Set'!$K$3:$K$575,$B109,'Combined Data Set'!$AB$3:$AB$575,C$118)</f>
        <v>89.5</v>
      </c>
      <c r="D109" s="59">
        <f>SUMIFS('Combined Data Set'!$M$3:$M$575,'Combined Data Set'!$K$3:$K$575,$B109,'Combined Data Set'!$AB$3:$AB$575,D$118)</f>
        <v>385.79999999999995</v>
      </c>
      <c r="E109" s="59">
        <f>SUMIFS('Combined Data Set'!$M$3:$M$575,'Combined Data Set'!$K$3:$K$575,$B109,'Combined Data Set'!$AB$3:$AB$575,E$118)</f>
        <v>0</v>
      </c>
      <c r="F109" s="59">
        <f>SUMIFS('Combined Data Set'!$M$3:$M$575,'Combined Data Set'!$K$3:$K$575,$B109,'Combined Data Set'!$AB$3:$AB$575,F$118)</f>
        <v>0</v>
      </c>
      <c r="G109" s="59">
        <f>SUMIFS('Combined Data Set'!$M$3:$M$575,'Combined Data Set'!$K$3:$K$575,$B109,'Combined Data Set'!$AB$3:$AB$575,G$118)</f>
        <v>0</v>
      </c>
      <c r="H109" s="59">
        <f>SUMIFS('Combined Data Set'!$M$3:$M$575,'Combined Data Set'!$K$3:$K$575,$B109,'Combined Data Set'!$AB$3:$AB$575,H$118)</f>
        <v>0</v>
      </c>
      <c r="I109" s="59">
        <f>SUMIFS('Combined Data Set'!$M$3:$M$575,'Combined Data Set'!$K$3:$K$575,$B109,'Combined Data Set'!$AB$3:$AB$575,I$118)</f>
        <v>0</v>
      </c>
      <c r="J109" s="59">
        <f>SUMIFS('Combined Data Set'!$M$3:$M$575,'Combined Data Set'!$K$3:$K$575,$B109,'Combined Data Set'!$AB$3:$AB$575,J$118)</f>
        <v>0</v>
      </c>
      <c r="K109" s="59">
        <f>SUMIFS('Combined Data Set'!$M$3:$M$575,'Combined Data Set'!$K$3:$K$575,$B109,'Combined Data Set'!$AB$3:$AB$575,K$118)</f>
        <v>0</v>
      </c>
      <c r="L109" s="59">
        <f>SUMIFS('Combined Data Set'!$M$3:$M$575,'Combined Data Set'!$K$3:$K$575,$B109,'Combined Data Set'!$AB$3:$AB$575,L$118)</f>
        <v>0</v>
      </c>
      <c r="M109" s="59">
        <f>SUMIFS('Combined Data Set'!$M$3:$M$575,'Combined Data Set'!$K$3:$K$575,$B109,'Combined Data Set'!$AB$3:$AB$575,M$118)</f>
        <v>0</v>
      </c>
      <c r="N109" s="59">
        <f>SUMIFS('Combined Data Set'!$M$3:$M$575,'Combined Data Set'!$K$3:$K$575,$B109,'Combined Data Set'!$AB$3:$AB$575,N$118)</f>
        <v>0</v>
      </c>
      <c r="O109" s="59">
        <f>SUMIFS('Combined Data Set'!$M$3:$M$575,'Combined Data Set'!$K$3:$K$575,$B109,'Combined Data Set'!$AB$3:$AB$575,O$118)</f>
        <v>0</v>
      </c>
      <c r="P109" s="59">
        <f>SUMIFS('Combined Data Set'!$M$3:$M$575,'Combined Data Set'!$K$3:$K$575,$B109,'Combined Data Set'!$AB$3:$AB$575,P$118)</f>
        <v>0</v>
      </c>
      <c r="Q109" s="91">
        <f>SUMIFS('Combined Data Set'!$M$3:$M$575,'Combined Data Set'!$K$3:$K$575,$B109,'Combined Data Set'!$AB$3:$AB$575,Q$118)</f>
        <v>0</v>
      </c>
    </row>
    <row r="110" spans="2:17">
      <c r="B110" s="57" t="s">
        <v>34</v>
      </c>
      <c r="C110" s="58">
        <f>SUMIFS('Combined Data Set'!$M$3:$M$575,'Combined Data Set'!$K$3:$K$575,$B110,'Combined Data Set'!$AB$3:$AB$575,C$118)</f>
        <v>0</v>
      </c>
      <c r="D110" s="59">
        <f>SUMIFS('Combined Data Set'!$M$3:$M$575,'Combined Data Set'!$K$3:$K$575,$B110,'Combined Data Set'!$AB$3:$AB$575,D$118)</f>
        <v>0</v>
      </c>
      <c r="E110" s="59">
        <f>SUMIFS('Combined Data Set'!$M$3:$M$575,'Combined Data Set'!$K$3:$K$575,$B110,'Combined Data Set'!$AB$3:$AB$575,E$118)</f>
        <v>0</v>
      </c>
      <c r="F110" s="59">
        <f>SUMIFS('Combined Data Set'!$M$3:$M$575,'Combined Data Set'!$K$3:$K$575,$B110,'Combined Data Set'!$AB$3:$AB$575,F$118)</f>
        <v>0</v>
      </c>
      <c r="G110" s="59">
        <f>SUMIFS('Combined Data Set'!$M$3:$M$575,'Combined Data Set'!$K$3:$K$575,$B110,'Combined Data Set'!$AB$3:$AB$575,G$118)</f>
        <v>0</v>
      </c>
      <c r="H110" s="59">
        <f>SUMIFS('Combined Data Set'!$M$3:$M$575,'Combined Data Set'!$K$3:$K$575,$B110,'Combined Data Set'!$AB$3:$AB$575,H$118)</f>
        <v>0</v>
      </c>
      <c r="I110" s="59">
        <f>SUMIFS('Combined Data Set'!$M$3:$M$575,'Combined Data Set'!$K$3:$K$575,$B110,'Combined Data Set'!$AB$3:$AB$575,I$118)</f>
        <v>0</v>
      </c>
      <c r="J110" s="59">
        <f>SUMIFS('Combined Data Set'!$M$3:$M$575,'Combined Data Set'!$K$3:$K$575,$B110,'Combined Data Set'!$AB$3:$AB$575,J$118)</f>
        <v>0</v>
      </c>
      <c r="K110" s="59">
        <f>SUMIFS('Combined Data Set'!$M$3:$M$575,'Combined Data Set'!$K$3:$K$575,$B110,'Combined Data Set'!$AB$3:$AB$575,K$118)</f>
        <v>0</v>
      </c>
      <c r="L110" s="59">
        <f>SUMIFS('Combined Data Set'!$M$3:$M$575,'Combined Data Set'!$K$3:$K$575,$B110,'Combined Data Set'!$AB$3:$AB$575,L$118)</f>
        <v>0</v>
      </c>
      <c r="M110" s="59">
        <f>SUMIFS('Combined Data Set'!$M$3:$M$575,'Combined Data Set'!$K$3:$K$575,$B110,'Combined Data Set'!$AB$3:$AB$575,M$118)</f>
        <v>0</v>
      </c>
      <c r="N110" s="59">
        <f>SUMIFS('Combined Data Set'!$M$3:$M$575,'Combined Data Set'!$K$3:$K$575,$B110,'Combined Data Set'!$AB$3:$AB$575,N$118)</f>
        <v>0</v>
      </c>
      <c r="O110" s="59">
        <f>SUMIFS('Combined Data Set'!$M$3:$M$575,'Combined Data Set'!$K$3:$K$575,$B110,'Combined Data Set'!$AB$3:$AB$575,O$118)</f>
        <v>0</v>
      </c>
      <c r="P110" s="59">
        <f>SUMIFS('Combined Data Set'!$M$3:$M$575,'Combined Data Set'!$K$3:$K$575,$B110,'Combined Data Set'!$AB$3:$AB$575,P$118)</f>
        <v>0</v>
      </c>
      <c r="Q110" s="91">
        <f>SUMIFS('Combined Data Set'!$M$3:$M$575,'Combined Data Set'!$K$3:$K$575,$B110,'Combined Data Set'!$AB$3:$AB$575,Q$118)</f>
        <v>0</v>
      </c>
    </row>
    <row r="111" spans="2:17">
      <c r="B111" s="57" t="s">
        <v>35</v>
      </c>
      <c r="C111" s="58">
        <f>SUMIFS('Combined Data Set'!$M$3:$M$575,'Combined Data Set'!$K$3:$K$575,$B111,'Combined Data Set'!$AB$3:$AB$575,C$118)</f>
        <v>0</v>
      </c>
      <c r="D111" s="59">
        <f>SUMIFS('Combined Data Set'!$M$3:$M$575,'Combined Data Set'!$K$3:$K$575,$B111,'Combined Data Set'!$AB$3:$AB$575,D$118)</f>
        <v>0</v>
      </c>
      <c r="E111" s="59">
        <f>SUMIFS('Combined Data Set'!$M$3:$M$575,'Combined Data Set'!$K$3:$K$575,$B111,'Combined Data Set'!$AB$3:$AB$575,E$118)</f>
        <v>0</v>
      </c>
      <c r="F111" s="59">
        <f>SUMIFS('Combined Data Set'!$M$3:$M$575,'Combined Data Set'!$K$3:$K$575,$B111,'Combined Data Set'!$AB$3:$AB$575,F$118)</f>
        <v>0</v>
      </c>
      <c r="G111" s="59">
        <f>SUMIFS('Combined Data Set'!$M$3:$M$575,'Combined Data Set'!$K$3:$K$575,$B111,'Combined Data Set'!$AB$3:$AB$575,G$118)</f>
        <v>0</v>
      </c>
      <c r="H111" s="59">
        <f>SUMIFS('Combined Data Set'!$M$3:$M$575,'Combined Data Set'!$K$3:$K$575,$B111,'Combined Data Set'!$AB$3:$AB$575,H$118)</f>
        <v>0</v>
      </c>
      <c r="I111" s="59">
        <f>SUMIFS('Combined Data Set'!$M$3:$M$575,'Combined Data Set'!$K$3:$K$575,$B111,'Combined Data Set'!$AB$3:$AB$575,I$118)</f>
        <v>0</v>
      </c>
      <c r="J111" s="59">
        <f>SUMIFS('Combined Data Set'!$M$3:$M$575,'Combined Data Set'!$K$3:$K$575,$B111,'Combined Data Set'!$AB$3:$AB$575,J$118)</f>
        <v>0</v>
      </c>
      <c r="K111" s="59">
        <f>SUMIFS('Combined Data Set'!$M$3:$M$575,'Combined Data Set'!$K$3:$K$575,$B111,'Combined Data Set'!$AB$3:$AB$575,K$118)</f>
        <v>0</v>
      </c>
      <c r="L111" s="59">
        <f>SUMIFS('Combined Data Set'!$M$3:$M$575,'Combined Data Set'!$K$3:$K$575,$B111,'Combined Data Set'!$AB$3:$AB$575,L$118)</f>
        <v>0</v>
      </c>
      <c r="M111" s="59">
        <f>SUMIFS('Combined Data Set'!$M$3:$M$575,'Combined Data Set'!$K$3:$K$575,$B111,'Combined Data Set'!$AB$3:$AB$575,M$118)</f>
        <v>0</v>
      </c>
      <c r="N111" s="59">
        <f>SUMIFS('Combined Data Set'!$M$3:$M$575,'Combined Data Set'!$K$3:$K$575,$B111,'Combined Data Set'!$AB$3:$AB$575,N$118)</f>
        <v>0</v>
      </c>
      <c r="O111" s="59">
        <f>SUMIFS('Combined Data Set'!$M$3:$M$575,'Combined Data Set'!$K$3:$K$575,$B111,'Combined Data Set'!$AB$3:$AB$575,O$118)</f>
        <v>0</v>
      </c>
      <c r="P111" s="59">
        <f>SUMIFS('Combined Data Set'!$M$3:$M$575,'Combined Data Set'!$K$3:$K$575,$B111,'Combined Data Set'!$AB$3:$AB$575,P$118)</f>
        <v>0</v>
      </c>
      <c r="Q111" s="91">
        <f>SUMIFS('Combined Data Set'!$M$3:$M$575,'Combined Data Set'!$K$3:$K$575,$B111,'Combined Data Set'!$AB$3:$AB$575,Q$118)</f>
        <v>0</v>
      </c>
    </row>
    <row r="112" spans="2:17">
      <c r="B112" s="57" t="s">
        <v>36</v>
      </c>
      <c r="C112" s="58">
        <f>SUMIFS('Combined Data Set'!$M$3:$M$575,'Combined Data Set'!$K$3:$K$575,$B112,'Combined Data Set'!$AB$3:$AB$575,C$118)</f>
        <v>0</v>
      </c>
      <c r="D112" s="59">
        <f>SUMIFS('Combined Data Set'!$M$3:$M$575,'Combined Data Set'!$K$3:$K$575,$B112,'Combined Data Set'!$AB$3:$AB$575,D$118)</f>
        <v>0</v>
      </c>
      <c r="E112" s="59">
        <f>SUMIFS('Combined Data Set'!$M$3:$M$575,'Combined Data Set'!$K$3:$K$575,$B112,'Combined Data Set'!$AB$3:$AB$575,E$118)</f>
        <v>0</v>
      </c>
      <c r="F112" s="59">
        <f>SUMIFS('Combined Data Set'!$M$3:$M$575,'Combined Data Set'!$K$3:$K$575,$B112,'Combined Data Set'!$AB$3:$AB$575,F$118)</f>
        <v>0</v>
      </c>
      <c r="G112" s="59">
        <f>SUMIFS('Combined Data Set'!$M$3:$M$575,'Combined Data Set'!$K$3:$K$575,$B112,'Combined Data Set'!$AB$3:$AB$575,G$118)</f>
        <v>0</v>
      </c>
      <c r="H112" s="59">
        <f>SUMIFS('Combined Data Set'!$M$3:$M$575,'Combined Data Set'!$K$3:$K$575,$B112,'Combined Data Set'!$AB$3:$AB$575,H$118)</f>
        <v>0</v>
      </c>
      <c r="I112" s="59">
        <f>SUMIFS('Combined Data Set'!$M$3:$M$575,'Combined Data Set'!$K$3:$K$575,$B112,'Combined Data Set'!$AB$3:$AB$575,I$118)</f>
        <v>0</v>
      </c>
      <c r="J112" s="59">
        <f>SUMIFS('Combined Data Set'!$M$3:$M$575,'Combined Data Set'!$K$3:$K$575,$B112,'Combined Data Set'!$AB$3:$AB$575,J$118)</f>
        <v>0</v>
      </c>
      <c r="K112" s="59">
        <f>SUMIFS('Combined Data Set'!$M$3:$M$575,'Combined Data Set'!$K$3:$K$575,$B112,'Combined Data Set'!$AB$3:$AB$575,K$118)</f>
        <v>0</v>
      </c>
      <c r="L112" s="59">
        <f>SUMIFS('Combined Data Set'!$M$3:$M$575,'Combined Data Set'!$K$3:$K$575,$B112,'Combined Data Set'!$AB$3:$AB$575,L$118)</f>
        <v>0</v>
      </c>
      <c r="M112" s="59">
        <f>SUMIFS('Combined Data Set'!$M$3:$M$575,'Combined Data Set'!$K$3:$K$575,$B112,'Combined Data Set'!$AB$3:$AB$575,M$118)</f>
        <v>0</v>
      </c>
      <c r="N112" s="59">
        <f>SUMIFS('Combined Data Set'!$M$3:$M$575,'Combined Data Set'!$K$3:$K$575,$B112,'Combined Data Set'!$AB$3:$AB$575,N$118)</f>
        <v>0</v>
      </c>
      <c r="O112" s="59">
        <f>SUMIFS('Combined Data Set'!$M$3:$M$575,'Combined Data Set'!$K$3:$K$575,$B112,'Combined Data Set'!$AB$3:$AB$575,O$118)</f>
        <v>0</v>
      </c>
      <c r="P112" s="59">
        <f>SUMIFS('Combined Data Set'!$M$3:$M$575,'Combined Data Set'!$K$3:$K$575,$B112,'Combined Data Set'!$AB$3:$AB$575,P$118)</f>
        <v>0</v>
      </c>
      <c r="Q112" s="91">
        <f>SUMIFS('Combined Data Set'!$M$3:$M$575,'Combined Data Set'!$K$3:$K$575,$B112,'Combined Data Set'!$AB$3:$AB$575,Q$118)</f>
        <v>0</v>
      </c>
    </row>
    <row r="113" spans="2:19">
      <c r="B113" s="57" t="s">
        <v>37</v>
      </c>
      <c r="C113" s="58">
        <f>SUMIFS('Combined Data Set'!$M$3:$M$575,'Combined Data Set'!$K$3:$K$575,$B113,'Combined Data Set'!$AB$3:$AB$575,C$118)</f>
        <v>0</v>
      </c>
      <c r="D113" s="59">
        <f>SUMIFS('Combined Data Set'!$M$3:$M$575,'Combined Data Set'!$K$3:$K$575,$B113,'Combined Data Set'!$AB$3:$AB$575,D$118)</f>
        <v>0</v>
      </c>
      <c r="E113" s="59">
        <f>SUMIFS('Combined Data Set'!$M$3:$M$575,'Combined Data Set'!$K$3:$K$575,$B113,'Combined Data Set'!$AB$3:$AB$575,E$118)</f>
        <v>0</v>
      </c>
      <c r="F113" s="59">
        <f>SUMIFS('Combined Data Set'!$M$3:$M$575,'Combined Data Set'!$K$3:$K$575,$B113,'Combined Data Set'!$AB$3:$AB$575,F$118)</f>
        <v>0</v>
      </c>
      <c r="G113" s="59">
        <f>SUMIFS('Combined Data Set'!$M$3:$M$575,'Combined Data Set'!$K$3:$K$575,$B113,'Combined Data Set'!$AB$3:$AB$575,G$118)</f>
        <v>0</v>
      </c>
      <c r="H113" s="59">
        <f>SUMIFS('Combined Data Set'!$M$3:$M$575,'Combined Data Set'!$K$3:$K$575,$B113,'Combined Data Set'!$AB$3:$AB$575,H$118)</f>
        <v>0</v>
      </c>
      <c r="I113" s="59">
        <f>SUMIFS('Combined Data Set'!$M$3:$M$575,'Combined Data Set'!$K$3:$K$575,$B113,'Combined Data Set'!$AB$3:$AB$575,I$118)</f>
        <v>0</v>
      </c>
      <c r="J113" s="59">
        <f>SUMIFS('Combined Data Set'!$M$3:$M$575,'Combined Data Set'!$K$3:$K$575,$B113,'Combined Data Set'!$AB$3:$AB$575,J$118)</f>
        <v>0</v>
      </c>
      <c r="K113" s="59">
        <f>SUMIFS('Combined Data Set'!$M$3:$M$575,'Combined Data Set'!$K$3:$K$575,$B113,'Combined Data Set'!$AB$3:$AB$575,K$118)</f>
        <v>0</v>
      </c>
      <c r="L113" s="59">
        <f>SUMIFS('Combined Data Set'!$M$3:$M$575,'Combined Data Set'!$K$3:$K$575,$B113,'Combined Data Set'!$AB$3:$AB$575,L$118)</f>
        <v>0</v>
      </c>
      <c r="M113" s="59">
        <f>SUMIFS('Combined Data Set'!$M$3:$M$575,'Combined Data Set'!$K$3:$K$575,$B113,'Combined Data Set'!$AB$3:$AB$575,M$118)</f>
        <v>0</v>
      </c>
      <c r="N113" s="59">
        <f>SUMIFS('Combined Data Set'!$M$3:$M$575,'Combined Data Set'!$K$3:$K$575,$B113,'Combined Data Set'!$AB$3:$AB$575,N$118)</f>
        <v>0</v>
      </c>
      <c r="O113" s="59">
        <f>SUMIFS('Combined Data Set'!$M$3:$M$575,'Combined Data Set'!$K$3:$K$575,$B113,'Combined Data Set'!$AB$3:$AB$575,O$118)</f>
        <v>0</v>
      </c>
      <c r="P113" s="59">
        <f>SUMIFS('Combined Data Set'!$M$3:$M$575,'Combined Data Set'!$K$3:$K$575,$B113,'Combined Data Set'!$AB$3:$AB$575,P$118)</f>
        <v>0</v>
      </c>
      <c r="Q113" s="91">
        <f>SUMIFS('Combined Data Set'!$M$3:$M$575,'Combined Data Set'!$K$3:$K$575,$B113,'Combined Data Set'!$AB$3:$AB$575,Q$118)</f>
        <v>0</v>
      </c>
    </row>
    <row r="114" spans="2:19">
      <c r="B114" s="57" t="s">
        <v>38</v>
      </c>
      <c r="C114" s="58">
        <f>SUMIFS('Combined Data Set'!$M$3:$M$575,'Combined Data Set'!$K$3:$K$575,$B114,'Combined Data Set'!$AB$3:$AB$575,C$118)</f>
        <v>0</v>
      </c>
      <c r="D114" s="59">
        <f>SUMIFS('Combined Data Set'!$M$3:$M$575,'Combined Data Set'!$K$3:$K$575,$B114,'Combined Data Set'!$AB$3:$AB$575,D$118)</f>
        <v>0</v>
      </c>
      <c r="E114" s="59">
        <f>SUMIFS('Combined Data Set'!$M$3:$M$575,'Combined Data Set'!$K$3:$K$575,$B114,'Combined Data Set'!$AB$3:$AB$575,E$118)</f>
        <v>0</v>
      </c>
      <c r="F114" s="59">
        <f>SUMIFS('Combined Data Set'!$M$3:$M$575,'Combined Data Set'!$K$3:$K$575,$B114,'Combined Data Set'!$AB$3:$AB$575,F$118)</f>
        <v>0</v>
      </c>
      <c r="G114" s="59">
        <f>SUMIFS('Combined Data Set'!$M$3:$M$575,'Combined Data Set'!$K$3:$K$575,$B114,'Combined Data Set'!$AB$3:$AB$575,G$118)</f>
        <v>0</v>
      </c>
      <c r="H114" s="59">
        <f>SUMIFS('Combined Data Set'!$M$3:$M$575,'Combined Data Set'!$K$3:$K$575,$B114,'Combined Data Set'!$AB$3:$AB$575,H$118)</f>
        <v>2.2999999999999998</v>
      </c>
      <c r="I114" s="59">
        <f>SUMIFS('Combined Data Set'!$M$3:$M$575,'Combined Data Set'!$K$3:$K$575,$B114,'Combined Data Set'!$AB$3:$AB$575,I$118)</f>
        <v>4.6000000000000005</v>
      </c>
      <c r="J114" s="59">
        <f>SUMIFS('Combined Data Set'!$M$3:$M$575,'Combined Data Set'!$K$3:$K$575,$B114,'Combined Data Set'!$AB$3:$AB$575,J$118)</f>
        <v>7.1000000000000005</v>
      </c>
      <c r="K114" s="59">
        <f>SUMIFS('Combined Data Set'!$M$3:$M$575,'Combined Data Set'!$K$3:$K$575,$B114,'Combined Data Set'!$AB$3:$AB$575,K$118)</f>
        <v>0</v>
      </c>
      <c r="L114" s="59">
        <f>SUMIFS('Combined Data Set'!$M$3:$M$575,'Combined Data Set'!$K$3:$K$575,$B114,'Combined Data Set'!$AB$3:$AB$575,L$118)</f>
        <v>0</v>
      </c>
      <c r="M114" s="59">
        <f>SUMIFS('Combined Data Set'!$M$3:$M$575,'Combined Data Set'!$K$3:$K$575,$B114,'Combined Data Set'!$AB$3:$AB$575,M$118)</f>
        <v>0</v>
      </c>
      <c r="N114" s="59">
        <f>SUMIFS('Combined Data Set'!$M$3:$M$575,'Combined Data Set'!$K$3:$K$575,$B114,'Combined Data Set'!$AB$3:$AB$575,N$118)</f>
        <v>0</v>
      </c>
      <c r="O114" s="59">
        <f>SUMIFS('Combined Data Set'!$M$3:$M$575,'Combined Data Set'!$K$3:$K$575,$B114,'Combined Data Set'!$AB$3:$AB$575,O$118)</f>
        <v>0</v>
      </c>
      <c r="P114" s="59">
        <f>SUMIFS('Combined Data Set'!$M$3:$M$575,'Combined Data Set'!$K$3:$K$575,$B114,'Combined Data Set'!$AB$3:$AB$575,P$118)</f>
        <v>0</v>
      </c>
      <c r="Q114" s="91">
        <f>SUMIFS('Combined Data Set'!$M$3:$M$575,'Combined Data Set'!$K$3:$K$575,$B114,'Combined Data Set'!$AB$3:$AB$575,Q$118)</f>
        <v>0</v>
      </c>
    </row>
    <row r="115" spans="2:19" ht="15" thickBot="1">
      <c r="B115" s="62" t="s">
        <v>39</v>
      </c>
      <c r="C115" s="63">
        <f>SUMIFS('Combined Data Set'!$M$3:$M$575,'Combined Data Set'!$K$3:$K$575,$B115,'Combined Data Set'!$AB$3:$AB$575,C$118)</f>
        <v>0</v>
      </c>
      <c r="D115" s="64">
        <f>SUMIFS('Combined Data Set'!$M$3:$M$575,'Combined Data Set'!$K$3:$K$575,$B115,'Combined Data Set'!$AB$3:$AB$575,D$118)</f>
        <v>0</v>
      </c>
      <c r="E115" s="64">
        <f>SUMIFS('Combined Data Set'!$M$3:$M$575,'Combined Data Set'!$K$3:$K$575,$B115,'Combined Data Set'!$AB$3:$AB$575,E$118)</f>
        <v>0</v>
      </c>
      <c r="F115" s="64">
        <f>SUMIFS('Combined Data Set'!$M$3:$M$575,'Combined Data Set'!$K$3:$K$575,$B115,'Combined Data Set'!$AB$3:$AB$575,F$118)</f>
        <v>0</v>
      </c>
      <c r="G115" s="64">
        <f>SUMIFS('Combined Data Set'!$M$3:$M$575,'Combined Data Set'!$K$3:$K$575,$B115,'Combined Data Set'!$AB$3:$AB$575,G$118)</f>
        <v>0</v>
      </c>
      <c r="H115" s="64">
        <f>SUMIFS('Combined Data Set'!$M$3:$M$575,'Combined Data Set'!$K$3:$K$575,$B115,'Combined Data Set'!$AB$3:$AB$575,H$118)</f>
        <v>0</v>
      </c>
      <c r="I115" s="64">
        <f>SUMIFS('Combined Data Set'!$M$3:$M$575,'Combined Data Set'!$K$3:$K$575,$B115,'Combined Data Set'!$AB$3:$AB$575,I$118)</f>
        <v>0</v>
      </c>
      <c r="J115" s="64">
        <f>SUMIFS('Combined Data Set'!$M$3:$M$575,'Combined Data Set'!$K$3:$K$575,$B115,'Combined Data Set'!$AB$3:$AB$575,J$118)</f>
        <v>0</v>
      </c>
      <c r="K115" s="64">
        <f>SUMIFS('Combined Data Set'!$M$3:$M$575,'Combined Data Set'!$K$3:$K$575,$B115,'Combined Data Set'!$AB$3:$AB$575,K$118)</f>
        <v>0</v>
      </c>
      <c r="L115" s="64">
        <f>SUMIFS('Combined Data Set'!$M$3:$M$575,'Combined Data Set'!$K$3:$K$575,$B115,'Combined Data Set'!$AB$3:$AB$575,L$118)</f>
        <v>0</v>
      </c>
      <c r="M115" s="64">
        <f>SUMIFS('Combined Data Set'!$M$3:$M$575,'Combined Data Set'!$K$3:$K$575,$B115,'Combined Data Set'!$AB$3:$AB$575,M$118)</f>
        <v>0</v>
      </c>
      <c r="N115" s="64">
        <f>SUMIFS('Combined Data Set'!$M$3:$M$575,'Combined Data Set'!$K$3:$K$575,$B115,'Combined Data Set'!$AB$3:$AB$575,N$118)</f>
        <v>0</v>
      </c>
      <c r="O115" s="64">
        <f>SUMIFS('Combined Data Set'!$M$3:$M$575,'Combined Data Set'!$K$3:$K$575,$B115,'Combined Data Set'!$AB$3:$AB$575,O$118)</f>
        <v>0</v>
      </c>
      <c r="P115" s="64">
        <f>SUMIFS('Combined Data Set'!$M$3:$M$575,'Combined Data Set'!$K$3:$K$575,$B115,'Combined Data Set'!$AB$3:$AB$575,P$118)</f>
        <v>0</v>
      </c>
      <c r="Q115" s="92">
        <f>SUMIFS('Combined Data Set'!$M$3:$M$575,'Combined Data Set'!$K$3:$K$575,$B115,'Combined Data Set'!$AB$3:$AB$575,Q$118)</f>
        <v>0</v>
      </c>
    </row>
    <row r="116" spans="2:19" ht="15" thickBot="1"/>
    <row r="117" spans="2:19" ht="15" thickBot="1">
      <c r="B117" s="49"/>
      <c r="C117" s="180" t="s">
        <v>55</v>
      </c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2"/>
      <c r="R117" s="74"/>
      <c r="S117" s="74"/>
    </row>
    <row r="118" spans="2:19" ht="15" thickBot="1">
      <c r="B118" s="50" t="s">
        <v>28</v>
      </c>
      <c r="C118" s="87">
        <v>2021</v>
      </c>
      <c r="D118" s="88">
        <f t="shared" ref="D118:Q118" si="28">C118+1</f>
        <v>2022</v>
      </c>
      <c r="E118" s="88">
        <f t="shared" si="28"/>
        <v>2023</v>
      </c>
      <c r="F118" s="88">
        <f t="shared" si="28"/>
        <v>2024</v>
      </c>
      <c r="G118" s="88">
        <f t="shared" si="28"/>
        <v>2025</v>
      </c>
      <c r="H118" s="88">
        <f t="shared" si="28"/>
        <v>2026</v>
      </c>
      <c r="I118" s="88">
        <f t="shared" si="28"/>
        <v>2027</v>
      </c>
      <c r="J118" s="88">
        <f t="shared" si="28"/>
        <v>2028</v>
      </c>
      <c r="K118" s="88">
        <f t="shared" si="28"/>
        <v>2029</v>
      </c>
      <c r="L118" s="88">
        <f t="shared" si="28"/>
        <v>2030</v>
      </c>
      <c r="M118" s="88">
        <f t="shared" si="28"/>
        <v>2031</v>
      </c>
      <c r="N118" s="88">
        <f t="shared" si="28"/>
        <v>2032</v>
      </c>
      <c r="O118" s="88">
        <f t="shared" si="28"/>
        <v>2033</v>
      </c>
      <c r="P118" s="88">
        <f t="shared" si="28"/>
        <v>2034</v>
      </c>
      <c r="Q118" s="89">
        <f t="shared" si="28"/>
        <v>2035</v>
      </c>
      <c r="R118" s="86" t="s">
        <v>56</v>
      </c>
      <c r="S118" s="75"/>
    </row>
    <row r="119" spans="2:19">
      <c r="B119" s="53" t="s">
        <v>29</v>
      </c>
      <c r="C119" s="54">
        <f>VLOOKUP('Combo Strategy Results'!$B119,'2021 Summary'!$A$2:$B$10,2,0)+C95-C107</f>
        <v>220.10000000000002</v>
      </c>
      <c r="D119" s="55">
        <f>C119+D95-D107</f>
        <v>220.10000000000002</v>
      </c>
      <c r="E119" s="55">
        <f t="shared" ref="E119:Q119" si="29">D119+E95-E107</f>
        <v>220.10000000000002</v>
      </c>
      <c r="F119" s="55">
        <f t="shared" si="29"/>
        <v>220.10000000000002</v>
      </c>
      <c r="G119" s="55">
        <f t="shared" si="29"/>
        <v>220.10000000000002</v>
      </c>
      <c r="H119" s="55">
        <f t="shared" si="29"/>
        <v>220.10000000000002</v>
      </c>
      <c r="I119" s="55">
        <f t="shared" si="29"/>
        <v>220.10000000000002</v>
      </c>
      <c r="J119" s="55">
        <f t="shared" si="29"/>
        <v>220.10000000000002</v>
      </c>
      <c r="K119" s="55">
        <f t="shared" si="29"/>
        <v>220.10000000000002</v>
      </c>
      <c r="L119" s="55">
        <f t="shared" si="29"/>
        <v>220.10000000000002</v>
      </c>
      <c r="M119" s="55">
        <f t="shared" si="29"/>
        <v>220.10000000000002</v>
      </c>
      <c r="N119" s="55">
        <f t="shared" si="29"/>
        <v>220.10000000000002</v>
      </c>
      <c r="O119" s="55">
        <f t="shared" si="29"/>
        <v>220.10000000000002</v>
      </c>
      <c r="P119" s="55">
        <f t="shared" si="29"/>
        <v>220.10000000000002</v>
      </c>
      <c r="Q119" s="56">
        <f t="shared" si="29"/>
        <v>220.10000000000002</v>
      </c>
      <c r="R119" s="61">
        <f>VLOOKUP(B119,'2021 Summary'!A:E,5,0)</f>
        <v>0.70084567543657883</v>
      </c>
      <c r="S119" s="141"/>
    </row>
    <row r="120" spans="2:19">
      <c r="B120" s="57" t="s">
        <v>31</v>
      </c>
      <c r="C120" s="58">
        <f>VLOOKUP('Combo Strategy Results'!$B120,'2021 Summary'!$A$2:$B$10,2,0)+C96-C108</f>
        <v>527.29999999999995</v>
      </c>
      <c r="D120" s="59">
        <f t="shared" ref="D120:Q127" si="30">C120+D96-D108</f>
        <v>527.29999999999995</v>
      </c>
      <c r="E120" s="59">
        <f t="shared" si="30"/>
        <v>527.29999999999995</v>
      </c>
      <c r="F120" s="59">
        <f t="shared" si="30"/>
        <v>242.29999999999995</v>
      </c>
      <c r="G120" s="59">
        <f t="shared" si="30"/>
        <v>242.29999999999995</v>
      </c>
      <c r="H120" s="59">
        <f t="shared" si="30"/>
        <v>242.29999999999995</v>
      </c>
      <c r="I120" s="59">
        <f t="shared" si="30"/>
        <v>242.29999999999995</v>
      </c>
      <c r="J120" s="59">
        <f t="shared" si="30"/>
        <v>242.29999999999995</v>
      </c>
      <c r="K120" s="59">
        <f t="shared" si="30"/>
        <v>242.29999999999995</v>
      </c>
      <c r="L120" s="59">
        <f t="shared" si="30"/>
        <v>242.29999999999995</v>
      </c>
      <c r="M120" s="59">
        <f t="shared" si="30"/>
        <v>242.29999999999995</v>
      </c>
      <c r="N120" s="59">
        <f t="shared" si="30"/>
        <v>242.29999999999995</v>
      </c>
      <c r="O120" s="59">
        <f t="shared" si="30"/>
        <v>242.29999999999995</v>
      </c>
      <c r="P120" s="59">
        <f t="shared" si="30"/>
        <v>242.29999999999995</v>
      </c>
      <c r="Q120" s="60">
        <f t="shared" si="30"/>
        <v>242.29999999999995</v>
      </c>
      <c r="R120" s="61">
        <f>VLOOKUP(B120,'2021 Summary'!A:E,5,0)</f>
        <v>0.23147693471706896</v>
      </c>
      <c r="S120" s="141"/>
    </row>
    <row r="121" spans="2:19">
      <c r="B121" s="57" t="s">
        <v>32</v>
      </c>
      <c r="C121" s="58">
        <f>VLOOKUP('Combo Strategy Results'!$B121,'2021 Summary'!$A$2:$B$10,2,0)+C97-C109</f>
        <v>12596.499999999998</v>
      </c>
      <c r="D121" s="59">
        <f t="shared" si="30"/>
        <v>12210.699999999999</v>
      </c>
      <c r="E121" s="59">
        <f t="shared" si="30"/>
        <v>12210.699999999999</v>
      </c>
      <c r="F121" s="59">
        <f t="shared" si="30"/>
        <v>12210.699999999999</v>
      </c>
      <c r="G121" s="59">
        <f t="shared" si="30"/>
        <v>12210.699999999999</v>
      </c>
      <c r="H121" s="59">
        <f t="shared" si="30"/>
        <v>12210.699999999999</v>
      </c>
      <c r="I121" s="59">
        <f t="shared" si="30"/>
        <v>12210.699999999999</v>
      </c>
      <c r="J121" s="59">
        <f t="shared" si="30"/>
        <v>12210.699999999999</v>
      </c>
      <c r="K121" s="59">
        <f t="shared" si="30"/>
        <v>12210.699999999999</v>
      </c>
      <c r="L121" s="59">
        <f t="shared" si="30"/>
        <v>12210.699999999999</v>
      </c>
      <c r="M121" s="59">
        <f t="shared" si="30"/>
        <v>12210.699999999999</v>
      </c>
      <c r="N121" s="59">
        <f t="shared" si="30"/>
        <v>12210.699999999999</v>
      </c>
      <c r="O121" s="59">
        <f t="shared" si="30"/>
        <v>12210.699999999999</v>
      </c>
      <c r="P121" s="59">
        <f t="shared" si="30"/>
        <v>12210.699999999999</v>
      </c>
      <c r="Q121" s="60">
        <f t="shared" si="30"/>
        <v>12210.699999999999</v>
      </c>
      <c r="R121" s="61">
        <f>VLOOKUP(B121,'2021 Summary'!A:E,5,0)</f>
        <v>0.45909134234775695</v>
      </c>
      <c r="S121" s="141"/>
    </row>
    <row r="122" spans="2:19">
      <c r="B122" s="57" t="s">
        <v>34</v>
      </c>
      <c r="C122" s="58">
        <f>VLOOKUP('Combo Strategy Results'!$B122,'2021 Summary'!$A$2:$B$10,2,0)+C98-C110</f>
        <v>12.299999999999999</v>
      </c>
      <c r="D122" s="59">
        <f t="shared" si="30"/>
        <v>12.299999999999999</v>
      </c>
      <c r="E122" s="59">
        <f t="shared" si="30"/>
        <v>12.299999999999999</v>
      </c>
      <c r="F122" s="59">
        <f t="shared" si="30"/>
        <v>12.299999999999999</v>
      </c>
      <c r="G122" s="59">
        <f t="shared" si="30"/>
        <v>12.299999999999999</v>
      </c>
      <c r="H122" s="59">
        <f t="shared" si="30"/>
        <v>12.299999999999999</v>
      </c>
      <c r="I122" s="59">
        <f t="shared" si="30"/>
        <v>12.299999999999999</v>
      </c>
      <c r="J122" s="59">
        <f t="shared" si="30"/>
        <v>12.299999999999999</v>
      </c>
      <c r="K122" s="59">
        <f t="shared" si="30"/>
        <v>12.299999999999999</v>
      </c>
      <c r="L122" s="59">
        <f t="shared" si="30"/>
        <v>12.299999999999999</v>
      </c>
      <c r="M122" s="59">
        <f t="shared" si="30"/>
        <v>12.299999999999999</v>
      </c>
      <c r="N122" s="59">
        <f t="shared" si="30"/>
        <v>12.299999999999999</v>
      </c>
      <c r="O122" s="59">
        <f t="shared" si="30"/>
        <v>12.299999999999999</v>
      </c>
      <c r="P122" s="59">
        <f t="shared" si="30"/>
        <v>12.299999999999999</v>
      </c>
      <c r="Q122" s="60">
        <f t="shared" si="30"/>
        <v>12.299999999999999</v>
      </c>
      <c r="R122" s="61">
        <f>VLOOKUP(B122,'2021 Summary'!A:E,5,0)</f>
        <v>0.16914000000000001</v>
      </c>
      <c r="S122" s="141"/>
    </row>
    <row r="123" spans="2:19">
      <c r="B123" s="57" t="s">
        <v>35</v>
      </c>
      <c r="C123" s="58">
        <f>VLOOKUP('Combo Strategy Results'!$B123,'2021 Summary'!$A$2:$B$10,2,0)+C99-C111</f>
        <v>3630.7</v>
      </c>
      <c r="D123" s="59">
        <f t="shared" si="30"/>
        <v>3630.7</v>
      </c>
      <c r="E123" s="59">
        <f t="shared" si="30"/>
        <v>3630.7</v>
      </c>
      <c r="F123" s="59">
        <f t="shared" si="30"/>
        <v>3630.7</v>
      </c>
      <c r="G123" s="59">
        <f t="shared" si="30"/>
        <v>3630.7</v>
      </c>
      <c r="H123" s="59">
        <f t="shared" si="30"/>
        <v>3630.7</v>
      </c>
      <c r="I123" s="59">
        <f t="shared" si="30"/>
        <v>3630.7</v>
      </c>
      <c r="J123" s="59">
        <f t="shared" si="30"/>
        <v>3630.7</v>
      </c>
      <c r="K123" s="59">
        <f t="shared" si="30"/>
        <v>3630.7</v>
      </c>
      <c r="L123" s="59">
        <f t="shared" si="30"/>
        <v>3630.7</v>
      </c>
      <c r="M123" s="59">
        <f t="shared" si="30"/>
        <v>3630.7</v>
      </c>
      <c r="N123" s="59">
        <f t="shared" si="30"/>
        <v>3630.7</v>
      </c>
      <c r="O123" s="59">
        <f t="shared" si="30"/>
        <v>3630.7</v>
      </c>
      <c r="P123" s="59">
        <f t="shared" si="30"/>
        <v>3630.7</v>
      </c>
      <c r="Q123" s="60">
        <f t="shared" si="30"/>
        <v>3630.7</v>
      </c>
      <c r="R123" s="61">
        <f>VLOOKUP(B123,'2021 Summary'!A:E,5,0)</f>
        <v>0.87794746110373645</v>
      </c>
      <c r="S123" s="141"/>
    </row>
    <row r="124" spans="2:19">
      <c r="B124" s="57" t="s">
        <v>36</v>
      </c>
      <c r="C124" s="58">
        <f>VLOOKUP('Combo Strategy Results'!$B124,'2021 Summary'!$A$2:$B$10,2,0)+C100-C112</f>
        <v>130.9</v>
      </c>
      <c r="D124" s="59">
        <f t="shared" si="30"/>
        <v>130.9</v>
      </c>
      <c r="E124" s="59">
        <f t="shared" si="30"/>
        <v>130.9</v>
      </c>
      <c r="F124" s="59">
        <f t="shared" si="30"/>
        <v>130.9</v>
      </c>
      <c r="G124" s="59">
        <f t="shared" si="30"/>
        <v>130.9</v>
      </c>
      <c r="H124" s="59">
        <f t="shared" si="30"/>
        <v>130.9</v>
      </c>
      <c r="I124" s="59">
        <f t="shared" si="30"/>
        <v>130.9</v>
      </c>
      <c r="J124" s="59">
        <f t="shared" si="30"/>
        <v>130.9</v>
      </c>
      <c r="K124" s="59">
        <f t="shared" si="30"/>
        <v>130.9</v>
      </c>
      <c r="L124" s="59">
        <f t="shared" si="30"/>
        <v>130.9</v>
      </c>
      <c r="M124" s="59">
        <f t="shared" si="30"/>
        <v>130.9</v>
      </c>
      <c r="N124" s="59">
        <f t="shared" si="30"/>
        <v>130.9</v>
      </c>
      <c r="O124" s="59">
        <f t="shared" si="30"/>
        <v>130.9</v>
      </c>
      <c r="P124" s="59">
        <f t="shared" si="30"/>
        <v>130.9</v>
      </c>
      <c r="Q124" s="60">
        <f t="shared" si="30"/>
        <v>130.9</v>
      </c>
      <c r="R124" s="61">
        <f>VLOOKUP(B124,'2021 Summary'!A:E,5,0)</f>
        <v>0.10025920296747194</v>
      </c>
      <c r="S124" s="141"/>
    </row>
    <row r="125" spans="2:19">
      <c r="B125" s="57" t="s">
        <v>37</v>
      </c>
      <c r="C125" s="58">
        <f>VLOOKUP('Combo Strategy Results'!$B125,'2021 Summary'!$A$2:$B$10,2,0)+C101-C113</f>
        <v>11.2</v>
      </c>
      <c r="D125" s="59">
        <f t="shared" si="30"/>
        <v>11.2</v>
      </c>
      <c r="E125" s="59">
        <f t="shared" si="30"/>
        <v>11.2</v>
      </c>
      <c r="F125" s="59">
        <f t="shared" si="30"/>
        <v>11.2</v>
      </c>
      <c r="G125" s="59">
        <f t="shared" si="30"/>
        <v>11.2</v>
      </c>
      <c r="H125" s="59">
        <f t="shared" si="30"/>
        <v>11.2</v>
      </c>
      <c r="I125" s="59">
        <f t="shared" si="30"/>
        <v>11.2</v>
      </c>
      <c r="J125" s="59">
        <f t="shared" si="30"/>
        <v>11.2</v>
      </c>
      <c r="K125" s="59">
        <f t="shared" si="30"/>
        <v>11.2</v>
      </c>
      <c r="L125" s="59">
        <f t="shared" si="30"/>
        <v>11.2</v>
      </c>
      <c r="M125" s="59">
        <f t="shared" si="30"/>
        <v>11.2</v>
      </c>
      <c r="N125" s="59">
        <f t="shared" si="30"/>
        <v>11.2</v>
      </c>
      <c r="O125" s="59">
        <f t="shared" si="30"/>
        <v>11.2</v>
      </c>
      <c r="P125" s="59">
        <f t="shared" si="30"/>
        <v>11.2</v>
      </c>
      <c r="Q125" s="60">
        <f t="shared" si="30"/>
        <v>11.2</v>
      </c>
      <c r="R125" s="61">
        <f>VLOOKUP(B125,'2021 Summary'!A:E,5,0)</f>
        <v>0.25292999999999999</v>
      </c>
      <c r="S125" s="141"/>
    </row>
    <row r="126" spans="2:19">
      <c r="B126" s="57" t="s">
        <v>38</v>
      </c>
      <c r="C126" s="58">
        <f>VLOOKUP('Combo Strategy Results'!$B126,'2021 Summary'!$A$2:$B$10,2,0)+C102-C114</f>
        <v>998.1</v>
      </c>
      <c r="D126" s="59">
        <f t="shared" si="30"/>
        <v>998.1</v>
      </c>
      <c r="E126" s="59">
        <f t="shared" si="30"/>
        <v>998.1</v>
      </c>
      <c r="F126" s="59">
        <f t="shared" si="30"/>
        <v>998.1</v>
      </c>
      <c r="G126" s="59">
        <f t="shared" si="30"/>
        <v>998.1</v>
      </c>
      <c r="H126" s="59">
        <f t="shared" si="30"/>
        <v>995.80000000000007</v>
      </c>
      <c r="I126" s="59">
        <f t="shared" si="30"/>
        <v>991.2</v>
      </c>
      <c r="J126" s="59">
        <f t="shared" si="30"/>
        <v>984.1</v>
      </c>
      <c r="K126" s="59">
        <f t="shared" si="30"/>
        <v>984.1</v>
      </c>
      <c r="L126" s="59">
        <f t="shared" si="30"/>
        <v>984.1</v>
      </c>
      <c r="M126" s="59">
        <f t="shared" si="30"/>
        <v>984.1</v>
      </c>
      <c r="N126" s="59">
        <f t="shared" si="30"/>
        <v>984.1</v>
      </c>
      <c r="O126" s="59">
        <f t="shared" si="30"/>
        <v>984.1</v>
      </c>
      <c r="P126" s="59">
        <f t="shared" si="30"/>
        <v>984.1</v>
      </c>
      <c r="Q126" s="60">
        <f t="shared" si="30"/>
        <v>984.1</v>
      </c>
      <c r="R126" s="61">
        <f>VLOOKUP(B126,'2021 Summary'!A:E,5,0)</f>
        <v>0.16549369104262701</v>
      </c>
      <c r="S126" s="141"/>
    </row>
    <row r="127" spans="2:19" ht="15" thickBot="1">
      <c r="B127" s="62" t="s">
        <v>39</v>
      </c>
      <c r="C127" s="63">
        <f>VLOOKUP('Combo Strategy Results'!$B127,'2021 Summary'!$A$2:$B$10,2,0)+C103-C115</f>
        <v>7.5</v>
      </c>
      <c r="D127" s="64">
        <f t="shared" si="30"/>
        <v>7.5</v>
      </c>
      <c r="E127" s="64">
        <f t="shared" si="30"/>
        <v>4907.5</v>
      </c>
      <c r="F127" s="64">
        <f t="shared" si="30"/>
        <v>4907.5</v>
      </c>
      <c r="G127" s="64">
        <f t="shared" si="30"/>
        <v>4907.5</v>
      </c>
      <c r="H127" s="64">
        <f t="shared" si="30"/>
        <v>4907.5</v>
      </c>
      <c r="I127" s="64">
        <f t="shared" si="30"/>
        <v>4907.5</v>
      </c>
      <c r="J127" s="64">
        <f t="shared" si="30"/>
        <v>4907.5</v>
      </c>
      <c r="K127" s="64">
        <f t="shared" si="30"/>
        <v>4907.5</v>
      </c>
      <c r="L127" s="64">
        <f t="shared" si="30"/>
        <v>4907.5</v>
      </c>
      <c r="M127" s="64">
        <f t="shared" si="30"/>
        <v>4907.5</v>
      </c>
      <c r="N127" s="64">
        <f t="shared" si="30"/>
        <v>4907.5</v>
      </c>
      <c r="O127" s="64">
        <f t="shared" si="30"/>
        <v>4907.5</v>
      </c>
      <c r="P127" s="64">
        <f t="shared" si="30"/>
        <v>4907.5</v>
      </c>
      <c r="Q127" s="65">
        <f t="shared" si="30"/>
        <v>7507.5</v>
      </c>
      <c r="R127" s="66">
        <f>VLOOKUP(B127,'2021 Summary'!A:E,5,0)</f>
        <v>0.30029</v>
      </c>
      <c r="S127" s="141"/>
    </row>
    <row r="128" spans="2:19"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</row>
    <row r="129" spans="2:19" ht="15" thickBot="1"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</row>
    <row r="130" spans="2:19" ht="15" thickBot="1">
      <c r="B130" s="49"/>
      <c r="C130" s="177" t="s">
        <v>57</v>
      </c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9"/>
      <c r="R130" s="74"/>
      <c r="S130" s="74"/>
    </row>
    <row r="131" spans="2:19" ht="15" thickBot="1">
      <c r="B131" s="50" t="s">
        <v>50</v>
      </c>
      <c r="C131" s="51">
        <v>2021</v>
      </c>
      <c r="D131" s="52">
        <f t="shared" ref="D131:Q131" si="31">C131+1</f>
        <v>2022</v>
      </c>
      <c r="E131" s="52">
        <f t="shared" si="31"/>
        <v>2023</v>
      </c>
      <c r="F131" s="52">
        <f t="shared" si="31"/>
        <v>2024</v>
      </c>
      <c r="G131" s="52">
        <f t="shared" si="31"/>
        <v>2025</v>
      </c>
      <c r="H131" s="52">
        <f t="shared" si="31"/>
        <v>2026</v>
      </c>
      <c r="I131" s="52">
        <f t="shared" si="31"/>
        <v>2027</v>
      </c>
      <c r="J131" s="52">
        <f t="shared" si="31"/>
        <v>2028</v>
      </c>
      <c r="K131" s="52">
        <f t="shared" si="31"/>
        <v>2029</v>
      </c>
      <c r="L131" s="52">
        <f t="shared" si="31"/>
        <v>2030</v>
      </c>
      <c r="M131" s="52">
        <f t="shared" si="31"/>
        <v>2031</v>
      </c>
      <c r="N131" s="52">
        <f t="shared" si="31"/>
        <v>2032</v>
      </c>
      <c r="O131" s="52">
        <f t="shared" si="31"/>
        <v>2033</v>
      </c>
      <c r="P131" s="52">
        <f t="shared" si="31"/>
        <v>2034</v>
      </c>
      <c r="Q131" s="67">
        <f t="shared" si="31"/>
        <v>2035</v>
      </c>
      <c r="R131" s="75"/>
      <c r="S131" s="75"/>
    </row>
    <row r="132" spans="2:19">
      <c r="B132" s="53" t="s">
        <v>29</v>
      </c>
      <c r="C132" s="68">
        <f>$R119*8760*C119</f>
        <v>1351283.7265130572</v>
      </c>
      <c r="D132" s="69">
        <f t="shared" ref="D132:Q132" si="32">$R119*8760*D119</f>
        <v>1351283.7265130572</v>
      </c>
      <c r="E132" s="69">
        <f t="shared" si="32"/>
        <v>1351283.7265130572</v>
      </c>
      <c r="F132" s="69">
        <f t="shared" si="32"/>
        <v>1351283.7265130572</v>
      </c>
      <c r="G132" s="69">
        <f t="shared" si="32"/>
        <v>1351283.7265130572</v>
      </c>
      <c r="H132" s="69">
        <f t="shared" si="32"/>
        <v>1351283.7265130572</v>
      </c>
      <c r="I132" s="69">
        <f t="shared" si="32"/>
        <v>1351283.7265130572</v>
      </c>
      <c r="J132" s="69">
        <f t="shared" si="32"/>
        <v>1351283.7265130572</v>
      </c>
      <c r="K132" s="69">
        <f t="shared" si="32"/>
        <v>1351283.7265130572</v>
      </c>
      <c r="L132" s="69">
        <f t="shared" si="32"/>
        <v>1351283.7265130572</v>
      </c>
      <c r="M132" s="69">
        <f t="shared" si="32"/>
        <v>1351283.7265130572</v>
      </c>
      <c r="N132" s="69">
        <f t="shared" si="32"/>
        <v>1351283.7265130572</v>
      </c>
      <c r="O132" s="69">
        <f t="shared" si="32"/>
        <v>1351283.7265130572</v>
      </c>
      <c r="P132" s="69">
        <f t="shared" si="32"/>
        <v>1351283.7265130572</v>
      </c>
      <c r="Q132" s="70">
        <f t="shared" si="32"/>
        <v>1351283.7265130572</v>
      </c>
      <c r="R132" s="76"/>
      <c r="S132" s="76"/>
    </row>
    <row r="133" spans="2:19">
      <c r="B133" s="57" t="s">
        <v>31</v>
      </c>
      <c r="C133" s="71">
        <f t="shared" ref="C133:Q140" si="33">$R120*8760*C120</f>
        <v>1069226.2200444795</v>
      </c>
      <c r="D133" s="72">
        <f t="shared" si="33"/>
        <v>1069226.2200444795</v>
      </c>
      <c r="E133" s="72">
        <f t="shared" si="33"/>
        <v>1069226.2200444795</v>
      </c>
      <c r="F133" s="72">
        <f t="shared" si="33"/>
        <v>491320.90482984518</v>
      </c>
      <c r="G133" s="72">
        <f t="shared" si="33"/>
        <v>491320.90482984518</v>
      </c>
      <c r="H133" s="72">
        <f t="shared" si="33"/>
        <v>491320.90482984518</v>
      </c>
      <c r="I133" s="72">
        <f t="shared" si="33"/>
        <v>491320.90482984518</v>
      </c>
      <c r="J133" s="72">
        <f t="shared" si="33"/>
        <v>491320.90482984518</v>
      </c>
      <c r="K133" s="72">
        <f t="shared" si="33"/>
        <v>491320.90482984518</v>
      </c>
      <c r="L133" s="72">
        <f t="shared" si="33"/>
        <v>491320.90482984518</v>
      </c>
      <c r="M133" s="72">
        <f t="shared" si="33"/>
        <v>491320.90482984518</v>
      </c>
      <c r="N133" s="72">
        <f t="shared" si="33"/>
        <v>491320.90482984518</v>
      </c>
      <c r="O133" s="72">
        <f t="shared" si="33"/>
        <v>491320.90482984518</v>
      </c>
      <c r="P133" s="72">
        <f t="shared" si="33"/>
        <v>491320.90482984518</v>
      </c>
      <c r="Q133" s="73">
        <f t="shared" si="33"/>
        <v>491320.90482984518</v>
      </c>
      <c r="R133" s="76"/>
      <c r="S133" s="76"/>
    </row>
    <row r="134" spans="2:19">
      <c r="B134" s="57" t="s">
        <v>32</v>
      </c>
      <c r="C134" s="71">
        <f t="shared" si="33"/>
        <v>50658590.262419634</v>
      </c>
      <c r="D134" s="72">
        <f t="shared" si="33"/>
        <v>49107041.48909042</v>
      </c>
      <c r="E134" s="72">
        <f t="shared" si="33"/>
        <v>49107041.48909042</v>
      </c>
      <c r="F134" s="72">
        <f t="shared" si="33"/>
        <v>49107041.48909042</v>
      </c>
      <c r="G134" s="72">
        <f t="shared" si="33"/>
        <v>49107041.48909042</v>
      </c>
      <c r="H134" s="72">
        <f t="shared" si="33"/>
        <v>49107041.48909042</v>
      </c>
      <c r="I134" s="72">
        <f t="shared" si="33"/>
        <v>49107041.48909042</v>
      </c>
      <c r="J134" s="72">
        <f t="shared" si="33"/>
        <v>49107041.48909042</v>
      </c>
      <c r="K134" s="72">
        <f t="shared" si="33"/>
        <v>49107041.48909042</v>
      </c>
      <c r="L134" s="72">
        <f t="shared" si="33"/>
        <v>49107041.48909042</v>
      </c>
      <c r="M134" s="72">
        <f t="shared" si="33"/>
        <v>49107041.48909042</v>
      </c>
      <c r="N134" s="72">
        <f t="shared" si="33"/>
        <v>49107041.48909042</v>
      </c>
      <c r="O134" s="72">
        <f t="shared" si="33"/>
        <v>49107041.48909042</v>
      </c>
      <c r="P134" s="72">
        <f t="shared" si="33"/>
        <v>49107041.48909042</v>
      </c>
      <c r="Q134" s="73">
        <f t="shared" si="33"/>
        <v>49107041.48909042</v>
      </c>
      <c r="R134" s="76"/>
      <c r="S134" s="76"/>
    </row>
    <row r="135" spans="2:19">
      <c r="B135" s="57" t="s">
        <v>34</v>
      </c>
      <c r="C135" s="71">
        <f t="shared" si="33"/>
        <v>18224.496719999999</v>
      </c>
      <c r="D135" s="72">
        <f t="shared" si="33"/>
        <v>18224.496719999999</v>
      </c>
      <c r="E135" s="72">
        <f t="shared" si="33"/>
        <v>18224.496719999999</v>
      </c>
      <c r="F135" s="72">
        <f t="shared" si="33"/>
        <v>18224.496719999999</v>
      </c>
      <c r="G135" s="72">
        <f t="shared" si="33"/>
        <v>18224.496719999999</v>
      </c>
      <c r="H135" s="72">
        <f t="shared" si="33"/>
        <v>18224.496719999999</v>
      </c>
      <c r="I135" s="72">
        <f t="shared" si="33"/>
        <v>18224.496719999999</v>
      </c>
      <c r="J135" s="72">
        <f t="shared" si="33"/>
        <v>18224.496719999999</v>
      </c>
      <c r="K135" s="72">
        <f t="shared" si="33"/>
        <v>18224.496719999999</v>
      </c>
      <c r="L135" s="72">
        <f t="shared" si="33"/>
        <v>18224.496719999999</v>
      </c>
      <c r="M135" s="72">
        <f t="shared" si="33"/>
        <v>18224.496719999999</v>
      </c>
      <c r="N135" s="72">
        <f t="shared" si="33"/>
        <v>18224.496719999999</v>
      </c>
      <c r="O135" s="72">
        <f t="shared" si="33"/>
        <v>18224.496719999999</v>
      </c>
      <c r="P135" s="72">
        <f t="shared" si="33"/>
        <v>18224.496719999999</v>
      </c>
      <c r="Q135" s="73">
        <f t="shared" si="33"/>
        <v>18224.496719999999</v>
      </c>
      <c r="R135" s="76"/>
      <c r="S135" s="76"/>
    </row>
    <row r="136" spans="2:19">
      <c r="B136" s="57" t="s">
        <v>35</v>
      </c>
      <c r="C136" s="71">
        <f t="shared" si="33"/>
        <v>27923059.299976982</v>
      </c>
      <c r="D136" s="72">
        <f t="shared" si="33"/>
        <v>27923059.299976982</v>
      </c>
      <c r="E136" s="72">
        <f t="shared" si="33"/>
        <v>27923059.299976982</v>
      </c>
      <c r="F136" s="72">
        <f t="shared" si="33"/>
        <v>27923059.299976982</v>
      </c>
      <c r="G136" s="72">
        <f t="shared" si="33"/>
        <v>27923059.299976982</v>
      </c>
      <c r="H136" s="72">
        <f t="shared" si="33"/>
        <v>27923059.299976982</v>
      </c>
      <c r="I136" s="72">
        <f t="shared" si="33"/>
        <v>27923059.299976982</v>
      </c>
      <c r="J136" s="72">
        <f t="shared" si="33"/>
        <v>27923059.299976982</v>
      </c>
      <c r="K136" s="72">
        <f t="shared" si="33"/>
        <v>27923059.299976982</v>
      </c>
      <c r="L136" s="72">
        <f t="shared" si="33"/>
        <v>27923059.299976982</v>
      </c>
      <c r="M136" s="72">
        <f t="shared" si="33"/>
        <v>27923059.299976982</v>
      </c>
      <c r="N136" s="72">
        <f t="shared" si="33"/>
        <v>27923059.299976982</v>
      </c>
      <c r="O136" s="72">
        <f t="shared" si="33"/>
        <v>27923059.299976982</v>
      </c>
      <c r="P136" s="72">
        <f t="shared" si="33"/>
        <v>27923059.299976982</v>
      </c>
      <c r="Q136" s="73">
        <f t="shared" si="33"/>
        <v>27923059.299976982</v>
      </c>
      <c r="R136" s="76"/>
      <c r="S136" s="76"/>
    </row>
    <row r="137" spans="2:19">
      <c r="B137" s="57" t="s">
        <v>36</v>
      </c>
      <c r="C137" s="71">
        <f t="shared" si="33"/>
        <v>114965.62389555259</v>
      </c>
      <c r="D137" s="72">
        <f t="shared" si="33"/>
        <v>114965.62389555259</v>
      </c>
      <c r="E137" s="72">
        <f t="shared" si="33"/>
        <v>114965.62389555259</v>
      </c>
      <c r="F137" s="72">
        <f t="shared" si="33"/>
        <v>114965.62389555259</v>
      </c>
      <c r="G137" s="72">
        <f t="shared" si="33"/>
        <v>114965.62389555259</v>
      </c>
      <c r="H137" s="72">
        <f t="shared" si="33"/>
        <v>114965.62389555259</v>
      </c>
      <c r="I137" s="72">
        <f t="shared" si="33"/>
        <v>114965.62389555259</v>
      </c>
      <c r="J137" s="72">
        <f t="shared" si="33"/>
        <v>114965.62389555259</v>
      </c>
      <c r="K137" s="72">
        <f t="shared" si="33"/>
        <v>114965.62389555259</v>
      </c>
      <c r="L137" s="72">
        <f t="shared" si="33"/>
        <v>114965.62389555259</v>
      </c>
      <c r="M137" s="72">
        <f t="shared" si="33"/>
        <v>114965.62389555259</v>
      </c>
      <c r="N137" s="72">
        <f t="shared" si="33"/>
        <v>114965.62389555259</v>
      </c>
      <c r="O137" s="72">
        <f t="shared" si="33"/>
        <v>114965.62389555259</v>
      </c>
      <c r="P137" s="72">
        <f t="shared" si="33"/>
        <v>114965.62389555259</v>
      </c>
      <c r="Q137" s="73">
        <f t="shared" si="33"/>
        <v>114965.62389555259</v>
      </c>
      <c r="R137" s="76"/>
      <c r="S137" s="76"/>
    </row>
    <row r="138" spans="2:19">
      <c r="B138" s="57" t="s">
        <v>37</v>
      </c>
      <c r="C138" s="71">
        <f t="shared" si="33"/>
        <v>24815.468159999997</v>
      </c>
      <c r="D138" s="72">
        <f t="shared" si="33"/>
        <v>24815.468159999997</v>
      </c>
      <c r="E138" s="72">
        <f t="shared" si="33"/>
        <v>24815.468159999997</v>
      </c>
      <c r="F138" s="72">
        <f t="shared" si="33"/>
        <v>24815.468159999997</v>
      </c>
      <c r="G138" s="72">
        <f t="shared" si="33"/>
        <v>24815.468159999997</v>
      </c>
      <c r="H138" s="72">
        <f t="shared" si="33"/>
        <v>24815.468159999997</v>
      </c>
      <c r="I138" s="72">
        <f t="shared" si="33"/>
        <v>24815.468159999997</v>
      </c>
      <c r="J138" s="72">
        <f t="shared" si="33"/>
        <v>24815.468159999997</v>
      </c>
      <c r="K138" s="72">
        <f t="shared" si="33"/>
        <v>24815.468159999997</v>
      </c>
      <c r="L138" s="72">
        <f t="shared" si="33"/>
        <v>24815.468159999997</v>
      </c>
      <c r="M138" s="72">
        <f t="shared" si="33"/>
        <v>24815.468159999997</v>
      </c>
      <c r="N138" s="72">
        <f t="shared" si="33"/>
        <v>24815.468159999997</v>
      </c>
      <c r="O138" s="72">
        <f t="shared" si="33"/>
        <v>24815.468159999997</v>
      </c>
      <c r="P138" s="72">
        <f t="shared" si="33"/>
        <v>24815.468159999997</v>
      </c>
      <c r="Q138" s="73">
        <f t="shared" si="33"/>
        <v>24815.468159999997</v>
      </c>
      <c r="R138" s="76"/>
      <c r="S138" s="76"/>
    </row>
    <row r="139" spans="2:19">
      <c r="B139" s="57" t="s">
        <v>38</v>
      </c>
      <c r="C139" s="71">
        <f t="shared" si="33"/>
        <v>1446970.2565396992</v>
      </c>
      <c r="D139" s="72">
        <f t="shared" si="33"/>
        <v>1446970.2565396992</v>
      </c>
      <c r="E139" s="72">
        <f t="shared" si="33"/>
        <v>1446970.2565396992</v>
      </c>
      <c r="F139" s="72">
        <f t="shared" si="33"/>
        <v>1446970.2565396992</v>
      </c>
      <c r="G139" s="72">
        <f t="shared" si="33"/>
        <v>1446970.2565396992</v>
      </c>
      <c r="H139" s="72">
        <f t="shared" si="33"/>
        <v>1443635.8896525723</v>
      </c>
      <c r="I139" s="72">
        <f t="shared" si="33"/>
        <v>1436967.1558783185</v>
      </c>
      <c r="J139" s="72">
        <f t="shared" si="33"/>
        <v>1426674.1102702313</v>
      </c>
      <c r="K139" s="72">
        <f t="shared" si="33"/>
        <v>1426674.1102702313</v>
      </c>
      <c r="L139" s="72">
        <f t="shared" si="33"/>
        <v>1426674.1102702313</v>
      </c>
      <c r="M139" s="72">
        <f t="shared" si="33"/>
        <v>1426674.1102702313</v>
      </c>
      <c r="N139" s="72">
        <f t="shared" si="33"/>
        <v>1426674.1102702313</v>
      </c>
      <c r="O139" s="72">
        <f t="shared" si="33"/>
        <v>1426674.1102702313</v>
      </c>
      <c r="P139" s="72">
        <f t="shared" si="33"/>
        <v>1426674.1102702313</v>
      </c>
      <c r="Q139" s="73">
        <f t="shared" si="33"/>
        <v>1426674.1102702313</v>
      </c>
      <c r="R139" s="76"/>
      <c r="S139" s="76"/>
    </row>
    <row r="140" spans="2:19" ht="15" thickBot="1">
      <c r="B140" s="62" t="s">
        <v>39</v>
      </c>
      <c r="C140" s="113">
        <f t="shared" si="33"/>
        <v>19729.053</v>
      </c>
      <c r="D140" s="114">
        <f t="shared" si="33"/>
        <v>19729.053</v>
      </c>
      <c r="E140" s="114">
        <f t="shared" si="33"/>
        <v>12909377.012999998</v>
      </c>
      <c r="F140" s="114">
        <f t="shared" si="33"/>
        <v>12909377.012999998</v>
      </c>
      <c r="G140" s="114">
        <f t="shared" si="33"/>
        <v>12909377.012999998</v>
      </c>
      <c r="H140" s="114">
        <f t="shared" si="33"/>
        <v>12909377.012999998</v>
      </c>
      <c r="I140" s="114">
        <f t="shared" si="33"/>
        <v>12909377.012999998</v>
      </c>
      <c r="J140" s="114">
        <f t="shared" si="33"/>
        <v>12909377.012999998</v>
      </c>
      <c r="K140" s="114">
        <f t="shared" si="33"/>
        <v>12909377.012999998</v>
      </c>
      <c r="L140" s="114">
        <f t="shared" si="33"/>
        <v>12909377.012999998</v>
      </c>
      <c r="M140" s="114">
        <f t="shared" si="33"/>
        <v>12909377.012999998</v>
      </c>
      <c r="N140" s="114">
        <f t="shared" si="33"/>
        <v>12909377.012999998</v>
      </c>
      <c r="O140" s="114">
        <f t="shared" si="33"/>
        <v>12909377.012999998</v>
      </c>
      <c r="P140" s="114">
        <f t="shared" si="33"/>
        <v>12909377.012999998</v>
      </c>
      <c r="Q140" s="115">
        <f t="shared" si="33"/>
        <v>19748782.052999999</v>
      </c>
      <c r="R140" s="76"/>
      <c r="S140" s="76"/>
    </row>
    <row r="141" spans="2:19" ht="15" thickBot="1">
      <c r="B141" s="112" t="s">
        <v>58</v>
      </c>
      <c r="C141" s="116">
        <f t="shared" ref="C141:Q141" si="34">SUM(C132:C140)</f>
        <v>82626864.407269418</v>
      </c>
      <c r="D141" s="117">
        <f t="shared" si="34"/>
        <v>81075315.633940205</v>
      </c>
      <c r="E141" s="117">
        <f t="shared" si="34"/>
        <v>93964963.593940198</v>
      </c>
      <c r="F141" s="117">
        <f t="shared" si="34"/>
        <v>93387058.278725564</v>
      </c>
      <c r="G141" s="117">
        <f t="shared" si="34"/>
        <v>93387058.278725564</v>
      </c>
      <c r="H141" s="117">
        <f t="shared" si="34"/>
        <v>93383723.911838427</v>
      </c>
      <c r="I141" s="117">
        <f t="shared" si="34"/>
        <v>93377055.178064182</v>
      </c>
      <c r="J141" s="117">
        <f t="shared" si="34"/>
        <v>93366762.132456094</v>
      </c>
      <c r="K141" s="117">
        <f t="shared" si="34"/>
        <v>93366762.132456094</v>
      </c>
      <c r="L141" s="117">
        <f t="shared" si="34"/>
        <v>93366762.132456094</v>
      </c>
      <c r="M141" s="117">
        <f t="shared" si="34"/>
        <v>93366762.132456094</v>
      </c>
      <c r="N141" s="117">
        <f t="shared" si="34"/>
        <v>93366762.132456094</v>
      </c>
      <c r="O141" s="117">
        <f t="shared" si="34"/>
        <v>93366762.132456094</v>
      </c>
      <c r="P141" s="117">
        <f t="shared" si="34"/>
        <v>93366762.132456094</v>
      </c>
      <c r="Q141" s="118">
        <f t="shared" si="34"/>
        <v>100206167.1724561</v>
      </c>
      <c r="R141" s="76"/>
      <c r="S141" s="76"/>
    </row>
  </sheetData>
  <mergeCells count="13">
    <mergeCell ref="C130:Q130"/>
    <mergeCell ref="C54:Q54"/>
    <mergeCell ref="C68:Q68"/>
    <mergeCell ref="C81:Q81"/>
    <mergeCell ref="C93:Q93"/>
    <mergeCell ref="C105:Q105"/>
    <mergeCell ref="C117:Q117"/>
    <mergeCell ref="C41:Q41"/>
    <mergeCell ref="C1:Q1"/>
    <mergeCell ref="A12:B12"/>
    <mergeCell ref="A13:B13"/>
    <mergeCell ref="C15:Q15"/>
    <mergeCell ref="C28:Q28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8364-CD5E-45AF-9F2E-90146BBC9465}">
  <dimension ref="A1:U141"/>
  <sheetViews>
    <sheetView topLeftCell="Q1" zoomScale="85" zoomScaleNormal="85" workbookViewId="0">
      <selection activeCell="C13" sqref="C13:Q13"/>
    </sheetView>
  </sheetViews>
  <sheetFormatPr defaultColWidth="8.6640625" defaultRowHeight="14.4"/>
  <cols>
    <col min="1" max="1" width="20.6640625" bestFit="1" customWidth="1"/>
    <col min="2" max="2" width="15.6640625" bestFit="1" customWidth="1"/>
    <col min="3" max="3" width="13.6640625" bestFit="1" customWidth="1"/>
    <col min="4" max="17" width="9.6640625" bestFit="1" customWidth="1"/>
    <col min="18" max="18" width="12.6640625" bestFit="1" customWidth="1"/>
  </cols>
  <sheetData>
    <row r="1" spans="1:21" ht="15" thickBot="1">
      <c r="A1" s="1"/>
      <c r="B1" s="1"/>
      <c r="C1" s="172" t="s">
        <v>26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  <c r="R1" s="47"/>
    </row>
    <row r="2" spans="1:21" ht="15" thickBot="1">
      <c r="A2" s="16" t="s">
        <v>27</v>
      </c>
      <c r="B2" s="16" t="s">
        <v>28</v>
      </c>
      <c r="C2" s="22">
        <v>2021</v>
      </c>
      <c r="D2" s="23">
        <f>C2+1</f>
        <v>2022</v>
      </c>
      <c r="E2" s="23">
        <f t="shared" ref="E2:Q2" si="0">D2+1</f>
        <v>2023</v>
      </c>
      <c r="F2" s="23">
        <f t="shared" si="0"/>
        <v>2024</v>
      </c>
      <c r="G2" s="23">
        <f t="shared" si="0"/>
        <v>2025</v>
      </c>
      <c r="H2" s="23">
        <f t="shared" si="0"/>
        <v>2026</v>
      </c>
      <c r="I2" s="23">
        <f t="shared" si="0"/>
        <v>2027</v>
      </c>
      <c r="J2" s="23">
        <f t="shared" si="0"/>
        <v>2028</v>
      </c>
      <c r="K2" s="23">
        <f t="shared" si="0"/>
        <v>2029</v>
      </c>
      <c r="L2" s="23">
        <f t="shared" si="0"/>
        <v>2030</v>
      </c>
      <c r="M2" s="23">
        <f t="shared" si="0"/>
        <v>2031</v>
      </c>
      <c r="N2" s="23">
        <f t="shared" si="0"/>
        <v>2032</v>
      </c>
      <c r="O2" s="23">
        <f t="shared" si="0"/>
        <v>2033</v>
      </c>
      <c r="P2" s="23">
        <f t="shared" si="0"/>
        <v>2034</v>
      </c>
      <c r="Q2" s="24">
        <f t="shared" si="0"/>
        <v>2035</v>
      </c>
      <c r="R2" s="21"/>
    </row>
    <row r="3" spans="1:21">
      <c r="A3" s="17" t="str">
        <f>VLOOKUP(B3,'2021 Summary'!A:F,6,0)</f>
        <v>Renewable (Emitting)</v>
      </c>
      <c r="B3" s="18" t="s">
        <v>29</v>
      </c>
      <c r="C3" s="36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8">
        <v>0</v>
      </c>
      <c r="R3" s="46">
        <f>SUM(C3:Q3)</f>
        <v>0</v>
      </c>
      <c r="S3" t="s">
        <v>30</v>
      </c>
      <c r="U3">
        <f>SUMPRODUCT(C3:Q11,C83:Q91)</f>
        <v>1991966475.6104577</v>
      </c>
    </row>
    <row r="4" spans="1:21">
      <c r="A4" s="19" t="str">
        <f>VLOOKUP(B4,'2021 Summary'!A:F,6,0)</f>
        <v>Fossil Fuel</v>
      </c>
      <c r="B4" s="20" t="s">
        <v>31</v>
      </c>
      <c r="C4" s="39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1">
        <v>0</v>
      </c>
      <c r="R4" s="46">
        <f t="shared" ref="R4:R11" si="1">SUM(C4:Q4)</f>
        <v>0</v>
      </c>
    </row>
    <row r="5" spans="1:21">
      <c r="A5" s="19" t="str">
        <f>VLOOKUP(B5,'2021 Summary'!A:F,6,0)</f>
        <v>Fossil Fuel</v>
      </c>
      <c r="B5" s="20" t="s">
        <v>32</v>
      </c>
      <c r="C5" s="39">
        <v>32145651.757763308</v>
      </c>
      <c r="D5" s="40">
        <v>32057717.993671879</v>
      </c>
      <c r="E5" s="40">
        <v>31969909.84924344</v>
      </c>
      <c r="F5" s="40">
        <v>31882227.145021331</v>
      </c>
      <c r="G5" s="40">
        <v>31794669.701805241</v>
      </c>
      <c r="H5" s="40">
        <v>31710571.70753802</v>
      </c>
      <c r="I5" s="40">
        <v>31629932.983531006</v>
      </c>
      <c r="J5" s="40">
        <v>31553043.296297513</v>
      </c>
      <c r="K5" s="40">
        <v>31465985.110217128</v>
      </c>
      <c r="L5" s="40">
        <v>31379051.292974006</v>
      </c>
      <c r="M5" s="40">
        <v>31292241.666898374</v>
      </c>
      <c r="N5" s="40">
        <v>31205556.054574281</v>
      </c>
      <c r="O5" s="40">
        <v>31118994.278839219</v>
      </c>
      <c r="P5" s="40">
        <v>31032556.162783783</v>
      </c>
      <c r="Q5" s="41">
        <v>30946241.529751282</v>
      </c>
      <c r="R5" s="46">
        <f t="shared" si="1"/>
        <v>473184350.53090984</v>
      </c>
    </row>
    <row r="6" spans="1:21">
      <c r="A6" s="19" t="str">
        <f>VLOOKUP(B6,'2021 Summary'!A:F,6,0)</f>
        <v>Renewable (Non-Emitting)</v>
      </c>
      <c r="B6" s="20" t="s">
        <v>34</v>
      </c>
      <c r="C6" s="39">
        <v>18224.496719999999</v>
      </c>
      <c r="D6" s="40">
        <v>18224.496719999999</v>
      </c>
      <c r="E6" s="40">
        <v>18224.496719999999</v>
      </c>
      <c r="F6" s="40">
        <v>18224.496719999999</v>
      </c>
      <c r="G6" s="40">
        <v>18224.496719999999</v>
      </c>
      <c r="H6" s="40">
        <v>18224.496719999999</v>
      </c>
      <c r="I6" s="40">
        <v>18224.496719999999</v>
      </c>
      <c r="J6" s="40">
        <v>18224.496719999999</v>
      </c>
      <c r="K6" s="40">
        <v>18224.496719999999</v>
      </c>
      <c r="L6" s="40">
        <v>18224.496719999999</v>
      </c>
      <c r="M6" s="40">
        <v>18224.496719999999</v>
      </c>
      <c r="N6" s="40">
        <v>18224.496719999999</v>
      </c>
      <c r="O6" s="40">
        <v>18224.496719999999</v>
      </c>
      <c r="P6" s="40">
        <v>18224.496719999999</v>
      </c>
      <c r="Q6" s="41">
        <v>18224.496719999999</v>
      </c>
      <c r="R6" s="46">
        <f t="shared" si="1"/>
        <v>273367.45079999999</v>
      </c>
    </row>
    <row r="7" spans="1:21">
      <c r="A7" s="19" t="str">
        <f>VLOOKUP(B7,'2021 Summary'!A:F,6,0)</f>
        <v>Nuclear</v>
      </c>
      <c r="B7" s="20" t="s">
        <v>35</v>
      </c>
      <c r="C7" s="42">
        <v>27923059.299976982</v>
      </c>
      <c r="D7" s="40">
        <v>27923059.299976982</v>
      </c>
      <c r="E7" s="40">
        <v>27923059.299976982</v>
      </c>
      <c r="F7" s="40">
        <v>27923059.299976982</v>
      </c>
      <c r="G7" s="40">
        <v>27923059.299976982</v>
      </c>
      <c r="H7" s="40">
        <v>27923059.299976982</v>
      </c>
      <c r="I7" s="40">
        <v>27923059.299976982</v>
      </c>
      <c r="J7" s="40">
        <v>27923059.299976982</v>
      </c>
      <c r="K7" s="40">
        <v>27923059.299976982</v>
      </c>
      <c r="L7" s="40">
        <v>27923059.299976982</v>
      </c>
      <c r="M7" s="40">
        <v>27923059.299976982</v>
      </c>
      <c r="N7" s="40">
        <v>27923059.299976982</v>
      </c>
      <c r="O7" s="40">
        <v>27923059.299976982</v>
      </c>
      <c r="P7" s="40">
        <v>27923059.299976982</v>
      </c>
      <c r="Q7" s="41">
        <v>27923059.299976982</v>
      </c>
      <c r="R7" s="46">
        <f t="shared" si="1"/>
        <v>418845889.49965483</v>
      </c>
    </row>
    <row r="8" spans="1:21">
      <c r="A8" s="19" t="str">
        <f>VLOOKUP(B8,'2021 Summary'!A:F,6,0)</f>
        <v>Fossil Fuel</v>
      </c>
      <c r="B8" s="20" t="s">
        <v>36</v>
      </c>
      <c r="C8" s="39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1">
        <v>0</v>
      </c>
      <c r="R8" s="46">
        <f t="shared" si="1"/>
        <v>0</v>
      </c>
    </row>
    <row r="9" spans="1:21">
      <c r="A9" s="19" t="str">
        <f>VLOOKUP(B9,'2021 Summary'!A:F,6,0)</f>
        <v>Fossil Fuel</v>
      </c>
      <c r="B9" s="20" t="s">
        <v>37</v>
      </c>
      <c r="C9" s="39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1">
        <v>0</v>
      </c>
      <c r="R9" s="46">
        <f t="shared" si="1"/>
        <v>0</v>
      </c>
    </row>
    <row r="10" spans="1:21">
      <c r="A10" s="19" t="str">
        <f>VLOOKUP(B10,'2021 Summary'!A:F,6,0)</f>
        <v>Renewable (Non-Emitting)</v>
      </c>
      <c r="B10" s="20" t="s">
        <v>38</v>
      </c>
      <c r="C10" s="39">
        <v>1446970.2565396992</v>
      </c>
      <c r="D10" s="40">
        <v>1446970.2565396992</v>
      </c>
      <c r="E10" s="40">
        <v>1446970.2565396992</v>
      </c>
      <c r="F10" s="40">
        <v>1446970.2565396992</v>
      </c>
      <c r="G10" s="40">
        <v>1446970.2565396992</v>
      </c>
      <c r="H10" s="40">
        <v>1443635.8896525723</v>
      </c>
      <c r="I10" s="40">
        <v>1436967.1558783185</v>
      </c>
      <c r="J10" s="40">
        <v>1426674.1102702313</v>
      </c>
      <c r="K10" s="40">
        <v>1426674.1102702313</v>
      </c>
      <c r="L10" s="40">
        <v>1426674.1102702313</v>
      </c>
      <c r="M10" s="40">
        <v>1426674.1102702313</v>
      </c>
      <c r="N10" s="40">
        <v>1426674.1102702313</v>
      </c>
      <c r="O10" s="40">
        <v>1426674.1102702313</v>
      </c>
      <c r="P10" s="40">
        <v>1426674.1102702313</v>
      </c>
      <c r="Q10" s="41">
        <v>1426674.1102702313</v>
      </c>
      <c r="R10" s="46">
        <f t="shared" si="1"/>
        <v>21528847.210391242</v>
      </c>
    </row>
    <row r="11" spans="1:21" ht="15" thickBot="1">
      <c r="A11" s="19" t="str">
        <f>VLOOKUP(B11,'2021 Summary'!A:F,6,0)</f>
        <v>Renewable (Non-Emitting)</v>
      </c>
      <c r="B11" s="20" t="s">
        <v>39</v>
      </c>
      <c r="C11" s="39">
        <v>19729.053</v>
      </c>
      <c r="D11" s="40">
        <v>19729.053</v>
      </c>
      <c r="E11" s="40">
        <v>19729.053</v>
      </c>
      <c r="F11" s="40">
        <v>19729.053</v>
      </c>
      <c r="G11" s="40">
        <v>19729.053</v>
      </c>
      <c r="H11" s="40">
        <v>19729.053</v>
      </c>
      <c r="I11" s="40">
        <v>19729.053</v>
      </c>
      <c r="J11" s="40">
        <v>19729.053</v>
      </c>
      <c r="K11" s="40">
        <v>19729.053</v>
      </c>
      <c r="L11" s="40">
        <v>19729.053</v>
      </c>
      <c r="M11" s="40">
        <v>19729.053</v>
      </c>
      <c r="N11" s="40">
        <v>19729.053</v>
      </c>
      <c r="O11" s="40">
        <v>19729.053</v>
      </c>
      <c r="P11" s="40">
        <v>19729.053</v>
      </c>
      <c r="Q11" s="41">
        <v>19729.053</v>
      </c>
      <c r="R11" s="46">
        <f t="shared" si="1"/>
        <v>295935.7950000001</v>
      </c>
    </row>
    <row r="12" spans="1:21" ht="15" thickBot="1">
      <c r="A12" s="175" t="s">
        <v>41</v>
      </c>
      <c r="B12" s="176"/>
      <c r="C12" s="36">
        <f t="shared" ref="C12:Q12" si="2">SUM(C3:C11)</f>
        <v>61553634.863999993</v>
      </c>
      <c r="D12" s="37">
        <f t="shared" si="2"/>
        <v>61465701.099908568</v>
      </c>
      <c r="E12" s="37">
        <f t="shared" si="2"/>
        <v>61377892.955480129</v>
      </c>
      <c r="F12" s="37">
        <f t="shared" si="2"/>
        <v>61290210.251258016</v>
      </c>
      <c r="G12" s="37">
        <f t="shared" si="2"/>
        <v>61202652.80804193</v>
      </c>
      <c r="H12" s="37">
        <f t="shared" si="2"/>
        <v>61115220.446887575</v>
      </c>
      <c r="I12" s="37">
        <f t="shared" si="2"/>
        <v>61027912.989106312</v>
      </c>
      <c r="J12" s="37">
        <f t="shared" si="2"/>
        <v>60940730.256264731</v>
      </c>
      <c r="K12" s="37">
        <f t="shared" si="2"/>
        <v>60853672.07018435</v>
      </c>
      <c r="L12" s="37">
        <f t="shared" si="2"/>
        <v>60766738.252941221</v>
      </c>
      <c r="M12" s="37">
        <f t="shared" si="2"/>
        <v>60679928.626865596</v>
      </c>
      <c r="N12" s="37">
        <f t="shared" si="2"/>
        <v>60593243.014541499</v>
      </c>
      <c r="O12" s="37">
        <f t="shared" si="2"/>
        <v>60506681.238806441</v>
      </c>
      <c r="P12" s="37">
        <f t="shared" si="2"/>
        <v>60420243.122750998</v>
      </c>
      <c r="Q12" s="38">
        <f t="shared" si="2"/>
        <v>60333928.489718497</v>
      </c>
      <c r="R12" s="46"/>
    </row>
    <row r="13" spans="1:21" ht="15" thickBot="1">
      <c r="A13" s="175" t="s">
        <v>42</v>
      </c>
      <c r="B13" s="175"/>
      <c r="C13" s="43">
        <v>61553634.863999993</v>
      </c>
      <c r="D13" s="44">
        <f>C13*(1-0.02/(COUNTA($D$2:$Q$2)))</f>
        <v>61465701.099908561</v>
      </c>
      <c r="E13" s="44">
        <f t="shared" ref="E13:Q13" si="3">D13*(1-0.02/(COUNTA($D$2:$Q$2)))</f>
        <v>61377892.955480121</v>
      </c>
      <c r="F13" s="44">
        <f t="shared" si="3"/>
        <v>61290210.251258008</v>
      </c>
      <c r="G13" s="44">
        <f t="shared" si="3"/>
        <v>61202652.808041923</v>
      </c>
      <c r="H13" s="44">
        <f t="shared" si="3"/>
        <v>61115220.446887575</v>
      </c>
      <c r="I13" s="44">
        <f t="shared" si="3"/>
        <v>61027912.989106305</v>
      </c>
      <c r="J13" s="44">
        <f t="shared" si="3"/>
        <v>60940730.256264724</v>
      </c>
      <c r="K13" s="44">
        <f t="shared" si="3"/>
        <v>60853672.070184343</v>
      </c>
      <c r="L13" s="44">
        <f t="shared" si="3"/>
        <v>60766738.252941221</v>
      </c>
      <c r="M13" s="44">
        <f t="shared" si="3"/>
        <v>60679928.626865588</v>
      </c>
      <c r="N13" s="44">
        <f t="shared" si="3"/>
        <v>60593243.014541492</v>
      </c>
      <c r="O13" s="44">
        <f t="shared" si="3"/>
        <v>60506681.238806434</v>
      </c>
      <c r="P13" s="44">
        <f t="shared" si="3"/>
        <v>60420243.122750998</v>
      </c>
      <c r="Q13" s="45">
        <f t="shared" si="3"/>
        <v>60333928.489718497</v>
      </c>
      <c r="R13" s="46"/>
    </row>
    <row r="14" spans="1:21" ht="15" thickBot="1">
      <c r="B14" s="21"/>
    </row>
    <row r="15" spans="1:21" ht="15" thickBot="1">
      <c r="B15" s="1"/>
      <c r="C15" s="172" t="s">
        <v>43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4"/>
    </row>
    <row r="16" spans="1:21" ht="15" thickBot="1">
      <c r="B16" s="16" t="s">
        <v>28</v>
      </c>
      <c r="C16" s="22">
        <v>2021</v>
      </c>
      <c r="D16" s="23">
        <f>C16+1</f>
        <v>2022</v>
      </c>
      <c r="E16" s="23">
        <f t="shared" ref="E16:Q16" si="4">D16+1</f>
        <v>2023</v>
      </c>
      <c r="F16" s="23">
        <f t="shared" si="4"/>
        <v>2024</v>
      </c>
      <c r="G16" s="23">
        <f t="shared" si="4"/>
        <v>2025</v>
      </c>
      <c r="H16" s="23">
        <f t="shared" si="4"/>
        <v>2026</v>
      </c>
      <c r="I16" s="23">
        <f t="shared" si="4"/>
        <v>2027</v>
      </c>
      <c r="J16" s="23">
        <f t="shared" si="4"/>
        <v>2028</v>
      </c>
      <c r="K16" s="23">
        <f t="shared" si="4"/>
        <v>2029</v>
      </c>
      <c r="L16" s="23">
        <f t="shared" si="4"/>
        <v>2030</v>
      </c>
      <c r="M16" s="23">
        <f t="shared" si="4"/>
        <v>2031</v>
      </c>
      <c r="N16" s="23">
        <f t="shared" si="4"/>
        <v>2032</v>
      </c>
      <c r="O16" s="23">
        <f t="shared" si="4"/>
        <v>2033</v>
      </c>
      <c r="P16" s="23">
        <f t="shared" si="4"/>
        <v>2034</v>
      </c>
      <c r="Q16" s="24">
        <f t="shared" si="4"/>
        <v>2035</v>
      </c>
    </row>
    <row r="17" spans="2:17">
      <c r="B17" s="48" t="s">
        <v>29</v>
      </c>
      <c r="C17" s="25">
        <f>C3*VLOOKUP($B17,'2021 Summary'!$A:$N,11,0)</f>
        <v>0</v>
      </c>
      <c r="D17" s="26">
        <f>D3*VLOOKUP($B17,'2021 Summary'!$A:$N,11,0)</f>
        <v>0</v>
      </c>
      <c r="E17" s="26">
        <f>E3*VLOOKUP($B17,'2021 Summary'!$A:$N,11,0)</f>
        <v>0</v>
      </c>
      <c r="F17" s="26">
        <f>F3*VLOOKUP($B17,'2021 Summary'!$A:$N,11,0)</f>
        <v>0</v>
      </c>
      <c r="G17" s="26">
        <f>G3*VLOOKUP($B17,'2021 Summary'!$A:$N,11,0)</f>
        <v>0</v>
      </c>
      <c r="H17" s="26">
        <f>H3*VLOOKUP($B17,'2021 Summary'!$A:$N,11,0)</f>
        <v>0</v>
      </c>
      <c r="I17" s="26">
        <f>I3*VLOOKUP($B17,'2021 Summary'!$A:$N,11,0)</f>
        <v>0</v>
      </c>
      <c r="J17" s="26">
        <f>J3*VLOOKUP($B17,'2021 Summary'!$A:$N,11,0)</f>
        <v>0</v>
      </c>
      <c r="K17" s="26">
        <f>K3*VLOOKUP($B17,'2021 Summary'!$A:$N,11,0)</f>
        <v>0</v>
      </c>
      <c r="L17" s="26">
        <f>L3*VLOOKUP($B17,'2021 Summary'!$A:$N,11,0)</f>
        <v>0</v>
      </c>
      <c r="M17" s="26">
        <f>M3*VLOOKUP($B17,'2021 Summary'!$A:$N,11,0)</f>
        <v>0</v>
      </c>
      <c r="N17" s="26">
        <f>N3*VLOOKUP($B17,'2021 Summary'!$A:$N,11,0)</f>
        <v>0</v>
      </c>
      <c r="O17" s="26">
        <f>O3*VLOOKUP($B17,'2021 Summary'!$A:$N,11,0)</f>
        <v>0</v>
      </c>
      <c r="P17" s="26">
        <f>P3*VLOOKUP($B17,'2021 Summary'!$A:$N,11,0)</f>
        <v>0</v>
      </c>
      <c r="Q17" s="27">
        <f>Q3*VLOOKUP($B17,'2021 Summary'!$A:$N,11,0)</f>
        <v>0</v>
      </c>
    </row>
    <row r="18" spans="2:17">
      <c r="B18" s="34" t="s">
        <v>31</v>
      </c>
      <c r="C18" s="28">
        <f>C4*VLOOKUP($B18,'2021 Summary'!$A:$N,11,0)</f>
        <v>0</v>
      </c>
      <c r="D18" s="29">
        <f>D4*VLOOKUP($B18,'2021 Summary'!$A:$N,11,0)</f>
        <v>0</v>
      </c>
      <c r="E18" s="29">
        <f>E4*VLOOKUP($B18,'2021 Summary'!$A:$N,11,0)</f>
        <v>0</v>
      </c>
      <c r="F18" s="29">
        <f>F4*VLOOKUP($B18,'2021 Summary'!$A:$N,11,0)</f>
        <v>0</v>
      </c>
      <c r="G18" s="29">
        <f>G4*VLOOKUP($B18,'2021 Summary'!$A:$N,11,0)</f>
        <v>0</v>
      </c>
      <c r="H18" s="29">
        <f>H4*VLOOKUP($B18,'2021 Summary'!$A:$N,11,0)</f>
        <v>0</v>
      </c>
      <c r="I18" s="29">
        <f>I4*VLOOKUP($B18,'2021 Summary'!$A:$N,11,0)</f>
        <v>0</v>
      </c>
      <c r="J18" s="29">
        <f>J4*VLOOKUP($B18,'2021 Summary'!$A:$N,11,0)</f>
        <v>0</v>
      </c>
      <c r="K18" s="29">
        <f>K4*VLOOKUP($B18,'2021 Summary'!$A:$N,11,0)</f>
        <v>0</v>
      </c>
      <c r="L18" s="29">
        <f>L4*VLOOKUP($B18,'2021 Summary'!$A:$N,11,0)</f>
        <v>0</v>
      </c>
      <c r="M18" s="29">
        <f>M4*VLOOKUP($B18,'2021 Summary'!$A:$N,11,0)</f>
        <v>0</v>
      </c>
      <c r="N18" s="29">
        <f>N4*VLOOKUP($B18,'2021 Summary'!$A:$N,11,0)</f>
        <v>0</v>
      </c>
      <c r="O18" s="29">
        <f>O4*VLOOKUP($B18,'2021 Summary'!$A:$N,11,0)</f>
        <v>0</v>
      </c>
      <c r="P18" s="29">
        <f>P4*VLOOKUP($B18,'2021 Summary'!$A:$N,11,0)</f>
        <v>0</v>
      </c>
      <c r="Q18" s="30">
        <f>Q4*VLOOKUP($B18,'2021 Summary'!$A:$N,11,0)</f>
        <v>0</v>
      </c>
    </row>
    <row r="19" spans="2:17">
      <c r="B19" s="34" t="s">
        <v>32</v>
      </c>
      <c r="C19" s="28">
        <f>C5*VLOOKUP($B19,'2021 Summary'!$A:$N,11,0)</f>
        <v>12313.774594308639</v>
      </c>
      <c r="D19" s="29">
        <f>D5*VLOOKUP($B19,'2021 Summary'!$A:$N,11,0)</f>
        <v>12280.090519136966</v>
      </c>
      <c r="E19" s="29">
        <f>E5*VLOOKUP($B19,'2021 Summary'!$A:$N,11,0)</f>
        <v>12246.454564072679</v>
      </c>
      <c r="F19" s="29">
        <f>F5*VLOOKUP($B19,'2021 Summary'!$A:$N,11,0)</f>
        <v>12212.866660372772</v>
      </c>
      <c r="G19" s="29">
        <f>G5*VLOOKUP($B19,'2021 Summary'!$A:$N,11,0)</f>
        <v>12179.326739392434</v>
      </c>
      <c r="H19" s="29">
        <f>H5*VLOOKUP($B19,'2021 Summary'!$A:$N,11,0)</f>
        <v>12147.112001516107</v>
      </c>
      <c r="I19" s="29">
        <f>I5*VLOOKUP($B19,'2021 Summary'!$A:$N,11,0)</f>
        <v>12116.222378294975</v>
      </c>
      <c r="J19" s="29">
        <f>J5*VLOOKUP($B19,'2021 Summary'!$A:$N,11,0)</f>
        <v>12086.768868241583</v>
      </c>
      <c r="K19" s="29">
        <f>K5*VLOOKUP($B19,'2021 Summary'!$A:$N,11,0)</f>
        <v>12053.420193650645</v>
      </c>
      <c r="L19" s="29">
        <f>L5*VLOOKUP($B19,'2021 Summary'!$A:$N,11,0)</f>
        <v>12020.119160023412</v>
      </c>
      <c r="M19" s="29">
        <f>M5*VLOOKUP($B19,'2021 Summary'!$A:$N,11,0)</f>
        <v>11986.865699301359</v>
      </c>
      <c r="N19" s="29">
        <f>N5*VLOOKUP($B19,'2021 Summary'!$A:$N,11,0)</f>
        <v>11953.659743523196</v>
      </c>
      <c r="O19" s="29">
        <f>O5*VLOOKUP($B19,'2021 Summary'!$A:$N,11,0)</f>
        <v>11920.501224824717</v>
      </c>
      <c r="P19" s="29">
        <f>P5*VLOOKUP($B19,'2021 Summary'!$A:$N,11,0)</f>
        <v>11887.390075438663</v>
      </c>
      <c r="Q19" s="30">
        <f>Q5*VLOOKUP($B19,'2021 Summary'!$A:$N,11,0)</f>
        <v>11854.32622769459</v>
      </c>
    </row>
    <row r="20" spans="2:17">
      <c r="B20" s="34" t="s">
        <v>34</v>
      </c>
      <c r="C20" s="28">
        <f>C6*VLOOKUP($B20,'2021 Summary'!$A:$N,11,0)</f>
        <v>0</v>
      </c>
      <c r="D20" s="29">
        <f>D6*VLOOKUP($B20,'2021 Summary'!$A:$N,11,0)</f>
        <v>0</v>
      </c>
      <c r="E20" s="29">
        <f>E6*VLOOKUP($B20,'2021 Summary'!$A:$N,11,0)</f>
        <v>0</v>
      </c>
      <c r="F20" s="29">
        <f>F6*VLOOKUP($B20,'2021 Summary'!$A:$N,11,0)</f>
        <v>0</v>
      </c>
      <c r="G20" s="29">
        <f>G6*VLOOKUP($B20,'2021 Summary'!$A:$N,11,0)</f>
        <v>0</v>
      </c>
      <c r="H20" s="29">
        <f>H6*VLOOKUP($B20,'2021 Summary'!$A:$N,11,0)</f>
        <v>0</v>
      </c>
      <c r="I20" s="29">
        <f>I6*VLOOKUP($B20,'2021 Summary'!$A:$N,11,0)</f>
        <v>0</v>
      </c>
      <c r="J20" s="29">
        <f>J6*VLOOKUP($B20,'2021 Summary'!$A:$N,11,0)</f>
        <v>0</v>
      </c>
      <c r="K20" s="29">
        <f>K6*VLOOKUP($B20,'2021 Summary'!$A:$N,11,0)</f>
        <v>0</v>
      </c>
      <c r="L20" s="29">
        <f>L6*VLOOKUP($B20,'2021 Summary'!$A:$N,11,0)</f>
        <v>0</v>
      </c>
      <c r="M20" s="29">
        <f>M6*VLOOKUP($B20,'2021 Summary'!$A:$N,11,0)</f>
        <v>0</v>
      </c>
      <c r="N20" s="29">
        <f>N6*VLOOKUP($B20,'2021 Summary'!$A:$N,11,0)</f>
        <v>0</v>
      </c>
      <c r="O20" s="29">
        <f>O6*VLOOKUP($B20,'2021 Summary'!$A:$N,11,0)</f>
        <v>0</v>
      </c>
      <c r="P20" s="29">
        <f>P6*VLOOKUP($B20,'2021 Summary'!$A:$N,11,0)</f>
        <v>0</v>
      </c>
      <c r="Q20" s="30">
        <f>Q6*VLOOKUP($B20,'2021 Summary'!$A:$N,11,0)</f>
        <v>0</v>
      </c>
    </row>
    <row r="21" spans="2:17">
      <c r="B21" s="34" t="s">
        <v>35</v>
      </c>
      <c r="C21" s="28">
        <f>C7*VLOOKUP($B21,'2021 Summary'!$A:$N,11,0)</f>
        <v>0</v>
      </c>
      <c r="D21" s="29">
        <f>D7*VLOOKUP($B21,'2021 Summary'!$A:$N,11,0)</f>
        <v>0</v>
      </c>
      <c r="E21" s="29">
        <f>E7*VLOOKUP($B21,'2021 Summary'!$A:$N,11,0)</f>
        <v>0</v>
      </c>
      <c r="F21" s="29">
        <f>F7*VLOOKUP($B21,'2021 Summary'!$A:$N,11,0)</f>
        <v>0</v>
      </c>
      <c r="G21" s="29">
        <f>G7*VLOOKUP($B21,'2021 Summary'!$A:$N,11,0)</f>
        <v>0</v>
      </c>
      <c r="H21" s="29">
        <f>H7*VLOOKUP($B21,'2021 Summary'!$A:$N,11,0)</f>
        <v>0</v>
      </c>
      <c r="I21" s="29">
        <f>I7*VLOOKUP($B21,'2021 Summary'!$A:$N,11,0)</f>
        <v>0</v>
      </c>
      <c r="J21" s="29">
        <f>J7*VLOOKUP($B21,'2021 Summary'!$A:$N,11,0)</f>
        <v>0</v>
      </c>
      <c r="K21" s="29">
        <f>K7*VLOOKUP($B21,'2021 Summary'!$A:$N,11,0)</f>
        <v>0</v>
      </c>
      <c r="L21" s="29">
        <f>L7*VLOOKUP($B21,'2021 Summary'!$A:$N,11,0)</f>
        <v>0</v>
      </c>
      <c r="M21" s="29">
        <f>M7*VLOOKUP($B21,'2021 Summary'!$A:$N,11,0)</f>
        <v>0</v>
      </c>
      <c r="N21" s="29">
        <f>N7*VLOOKUP($B21,'2021 Summary'!$A:$N,11,0)</f>
        <v>0</v>
      </c>
      <c r="O21" s="29">
        <f>O7*VLOOKUP($B21,'2021 Summary'!$A:$N,11,0)</f>
        <v>0</v>
      </c>
      <c r="P21" s="29">
        <f>P7*VLOOKUP($B21,'2021 Summary'!$A:$N,11,0)</f>
        <v>0</v>
      </c>
      <c r="Q21" s="30">
        <f>Q7*VLOOKUP($B21,'2021 Summary'!$A:$N,11,0)</f>
        <v>0</v>
      </c>
    </row>
    <row r="22" spans="2:17">
      <c r="B22" s="34" t="s">
        <v>36</v>
      </c>
      <c r="C22" s="28">
        <f>C8*VLOOKUP($B22,'2021 Summary'!$A:$N,11,0)</f>
        <v>0</v>
      </c>
      <c r="D22" s="29">
        <f>D8*VLOOKUP($B22,'2021 Summary'!$A:$N,11,0)</f>
        <v>0</v>
      </c>
      <c r="E22" s="29">
        <f>E8*VLOOKUP($B22,'2021 Summary'!$A:$N,11,0)</f>
        <v>0</v>
      </c>
      <c r="F22" s="29">
        <f>F8*VLOOKUP($B22,'2021 Summary'!$A:$N,11,0)</f>
        <v>0</v>
      </c>
      <c r="G22" s="29">
        <f>G8*VLOOKUP($B22,'2021 Summary'!$A:$N,11,0)</f>
        <v>0</v>
      </c>
      <c r="H22" s="29">
        <f>H8*VLOOKUP($B22,'2021 Summary'!$A:$N,11,0)</f>
        <v>0</v>
      </c>
      <c r="I22" s="29">
        <f>I8*VLOOKUP($B22,'2021 Summary'!$A:$N,11,0)</f>
        <v>0</v>
      </c>
      <c r="J22" s="29">
        <f>J8*VLOOKUP($B22,'2021 Summary'!$A:$N,11,0)</f>
        <v>0</v>
      </c>
      <c r="K22" s="29">
        <f>K8*VLOOKUP($B22,'2021 Summary'!$A:$N,11,0)</f>
        <v>0</v>
      </c>
      <c r="L22" s="29">
        <f>L8*VLOOKUP($B22,'2021 Summary'!$A:$N,11,0)</f>
        <v>0</v>
      </c>
      <c r="M22" s="29">
        <f>M8*VLOOKUP($B22,'2021 Summary'!$A:$N,11,0)</f>
        <v>0</v>
      </c>
      <c r="N22" s="29">
        <f>N8*VLOOKUP($B22,'2021 Summary'!$A:$N,11,0)</f>
        <v>0</v>
      </c>
      <c r="O22" s="29">
        <f>O8*VLOOKUP($B22,'2021 Summary'!$A:$N,11,0)</f>
        <v>0</v>
      </c>
      <c r="P22" s="29">
        <f>P8*VLOOKUP($B22,'2021 Summary'!$A:$N,11,0)</f>
        <v>0</v>
      </c>
      <c r="Q22" s="30">
        <f>Q8*VLOOKUP($B22,'2021 Summary'!$A:$N,11,0)</f>
        <v>0</v>
      </c>
    </row>
    <row r="23" spans="2:17">
      <c r="B23" s="34" t="s">
        <v>37</v>
      </c>
      <c r="C23" s="28">
        <f>C9*VLOOKUP($B23,'2021 Summary'!$A:$N,11,0)</f>
        <v>0</v>
      </c>
      <c r="D23" s="29">
        <f>D9*VLOOKUP($B23,'2021 Summary'!$A:$N,11,0)</f>
        <v>0</v>
      </c>
      <c r="E23" s="29">
        <f>E9*VLOOKUP($B23,'2021 Summary'!$A:$N,11,0)</f>
        <v>0</v>
      </c>
      <c r="F23" s="29">
        <f>F9*VLOOKUP($B23,'2021 Summary'!$A:$N,11,0)</f>
        <v>0</v>
      </c>
      <c r="G23" s="29">
        <f>G9*VLOOKUP($B23,'2021 Summary'!$A:$N,11,0)</f>
        <v>0</v>
      </c>
      <c r="H23" s="29">
        <f>H9*VLOOKUP($B23,'2021 Summary'!$A:$N,11,0)</f>
        <v>0</v>
      </c>
      <c r="I23" s="29">
        <f>I9*VLOOKUP($B23,'2021 Summary'!$A:$N,11,0)</f>
        <v>0</v>
      </c>
      <c r="J23" s="29">
        <f>J9*VLOOKUP($B23,'2021 Summary'!$A:$N,11,0)</f>
        <v>0</v>
      </c>
      <c r="K23" s="29">
        <f>K9*VLOOKUP($B23,'2021 Summary'!$A:$N,11,0)</f>
        <v>0</v>
      </c>
      <c r="L23" s="29">
        <f>L9*VLOOKUP($B23,'2021 Summary'!$A:$N,11,0)</f>
        <v>0</v>
      </c>
      <c r="M23" s="29">
        <f>M9*VLOOKUP($B23,'2021 Summary'!$A:$N,11,0)</f>
        <v>0</v>
      </c>
      <c r="N23" s="29">
        <f>N9*VLOOKUP($B23,'2021 Summary'!$A:$N,11,0)</f>
        <v>0</v>
      </c>
      <c r="O23" s="29">
        <f>O9*VLOOKUP($B23,'2021 Summary'!$A:$N,11,0)</f>
        <v>0</v>
      </c>
      <c r="P23" s="29">
        <f>P9*VLOOKUP($B23,'2021 Summary'!$A:$N,11,0)</f>
        <v>0</v>
      </c>
      <c r="Q23" s="30">
        <f>Q9*VLOOKUP($B23,'2021 Summary'!$A:$N,11,0)</f>
        <v>0</v>
      </c>
    </row>
    <row r="24" spans="2:17">
      <c r="B24" s="34" t="s">
        <v>38</v>
      </c>
      <c r="C24" s="28">
        <f>C10*VLOOKUP($B24,'2021 Summary'!$A:$N,11,0)</f>
        <v>0</v>
      </c>
      <c r="D24" s="29">
        <f>D10*VLOOKUP($B24,'2021 Summary'!$A:$N,11,0)</f>
        <v>0</v>
      </c>
      <c r="E24" s="29">
        <f>E10*VLOOKUP($B24,'2021 Summary'!$A:$N,11,0)</f>
        <v>0</v>
      </c>
      <c r="F24" s="29">
        <f>F10*VLOOKUP($B24,'2021 Summary'!$A:$N,11,0)</f>
        <v>0</v>
      </c>
      <c r="G24" s="29">
        <f>G10*VLOOKUP($B24,'2021 Summary'!$A:$N,11,0)</f>
        <v>0</v>
      </c>
      <c r="H24" s="29">
        <f>H10*VLOOKUP($B24,'2021 Summary'!$A:$N,11,0)</f>
        <v>0</v>
      </c>
      <c r="I24" s="29">
        <f>I10*VLOOKUP($B24,'2021 Summary'!$A:$N,11,0)</f>
        <v>0</v>
      </c>
      <c r="J24" s="29">
        <f>J10*VLOOKUP($B24,'2021 Summary'!$A:$N,11,0)</f>
        <v>0</v>
      </c>
      <c r="K24" s="29">
        <f>K10*VLOOKUP($B24,'2021 Summary'!$A:$N,11,0)</f>
        <v>0</v>
      </c>
      <c r="L24" s="29">
        <f>L10*VLOOKUP($B24,'2021 Summary'!$A:$N,11,0)</f>
        <v>0</v>
      </c>
      <c r="M24" s="29">
        <f>M10*VLOOKUP($B24,'2021 Summary'!$A:$N,11,0)</f>
        <v>0</v>
      </c>
      <c r="N24" s="29">
        <f>N10*VLOOKUP($B24,'2021 Summary'!$A:$N,11,0)</f>
        <v>0</v>
      </c>
      <c r="O24" s="29">
        <f>O10*VLOOKUP($B24,'2021 Summary'!$A:$N,11,0)</f>
        <v>0</v>
      </c>
      <c r="P24" s="29">
        <f>P10*VLOOKUP($B24,'2021 Summary'!$A:$N,11,0)</f>
        <v>0</v>
      </c>
      <c r="Q24" s="30">
        <f>Q10*VLOOKUP($B24,'2021 Summary'!$A:$N,11,0)</f>
        <v>0</v>
      </c>
    </row>
    <row r="25" spans="2:17" ht="15" thickBot="1">
      <c r="B25" s="35" t="s">
        <v>39</v>
      </c>
      <c r="C25" s="31">
        <f>C11*VLOOKUP($B25,'2021 Summary'!$A:$N,11,0)</f>
        <v>0</v>
      </c>
      <c r="D25" s="32">
        <f>D11*VLOOKUP($B25,'2021 Summary'!$A:$N,11,0)</f>
        <v>0</v>
      </c>
      <c r="E25" s="32">
        <f>E11*VLOOKUP($B25,'2021 Summary'!$A:$N,11,0)</f>
        <v>0</v>
      </c>
      <c r="F25" s="32">
        <f>F11*VLOOKUP($B25,'2021 Summary'!$A:$N,11,0)</f>
        <v>0</v>
      </c>
      <c r="G25" s="32">
        <f>G11*VLOOKUP($B25,'2021 Summary'!$A:$N,11,0)</f>
        <v>0</v>
      </c>
      <c r="H25" s="32">
        <f>H11*VLOOKUP($B25,'2021 Summary'!$A:$N,11,0)</f>
        <v>0</v>
      </c>
      <c r="I25" s="32">
        <f>I11*VLOOKUP($B25,'2021 Summary'!$A:$N,11,0)</f>
        <v>0</v>
      </c>
      <c r="J25" s="32">
        <f>J11*VLOOKUP($B25,'2021 Summary'!$A:$N,11,0)</f>
        <v>0</v>
      </c>
      <c r="K25" s="32">
        <f>K11*VLOOKUP($B25,'2021 Summary'!$A:$N,11,0)</f>
        <v>0</v>
      </c>
      <c r="L25" s="32">
        <f>L11*VLOOKUP($B25,'2021 Summary'!$A:$N,11,0)</f>
        <v>0</v>
      </c>
      <c r="M25" s="32">
        <f>M11*VLOOKUP($B25,'2021 Summary'!$A:$N,11,0)</f>
        <v>0</v>
      </c>
      <c r="N25" s="32">
        <f>N11*VLOOKUP($B25,'2021 Summary'!$A:$N,11,0)</f>
        <v>0</v>
      </c>
      <c r="O25" s="32">
        <f>O11*VLOOKUP($B25,'2021 Summary'!$A:$N,11,0)</f>
        <v>0</v>
      </c>
      <c r="P25" s="32">
        <f>P11*VLOOKUP($B25,'2021 Summary'!$A:$N,11,0)</f>
        <v>0</v>
      </c>
      <c r="Q25" s="33">
        <f>Q11*VLOOKUP($B25,'2021 Summary'!$A:$N,11,0)</f>
        <v>0</v>
      </c>
    </row>
    <row r="26" spans="2:17">
      <c r="B26" s="21"/>
      <c r="C26" s="144">
        <f>SUM(C17:C25)</f>
        <v>12313.774594308639</v>
      </c>
      <c r="D26" s="144">
        <f t="shared" ref="D26:Q26" si="5">SUM(D17:D25)</f>
        <v>12280.090519136966</v>
      </c>
      <c r="E26" s="144">
        <f t="shared" si="5"/>
        <v>12246.454564072679</v>
      </c>
      <c r="F26" s="144">
        <f t="shared" si="5"/>
        <v>12212.866660372772</v>
      </c>
      <c r="G26" s="144">
        <f t="shared" si="5"/>
        <v>12179.326739392434</v>
      </c>
      <c r="H26" s="144">
        <f t="shared" si="5"/>
        <v>12147.112001516107</v>
      </c>
      <c r="I26" s="144">
        <f t="shared" si="5"/>
        <v>12116.222378294975</v>
      </c>
      <c r="J26" s="144">
        <f t="shared" si="5"/>
        <v>12086.768868241583</v>
      </c>
      <c r="K26" s="144">
        <f t="shared" si="5"/>
        <v>12053.420193650645</v>
      </c>
      <c r="L26" s="144">
        <f t="shared" si="5"/>
        <v>12020.119160023412</v>
      </c>
      <c r="M26" s="144">
        <f t="shared" si="5"/>
        <v>11986.865699301359</v>
      </c>
      <c r="N26" s="144">
        <f t="shared" si="5"/>
        <v>11953.659743523196</v>
      </c>
      <c r="O26" s="144">
        <f t="shared" si="5"/>
        <v>11920.501224824717</v>
      </c>
      <c r="P26" s="144">
        <f t="shared" si="5"/>
        <v>11887.390075438663</v>
      </c>
      <c r="Q26" s="144">
        <f t="shared" si="5"/>
        <v>11854.32622769459</v>
      </c>
    </row>
    <row r="27" spans="2:17" ht="15" thickBot="1">
      <c r="B27" s="21"/>
    </row>
    <row r="28" spans="2:17" ht="15" thickBot="1">
      <c r="B28" s="1"/>
      <c r="C28" s="172" t="s">
        <v>46</v>
      </c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4"/>
    </row>
    <row r="29" spans="2:17" ht="15" thickBot="1">
      <c r="B29" s="16" t="s">
        <v>28</v>
      </c>
      <c r="C29" s="22">
        <v>2021</v>
      </c>
      <c r="D29" s="23">
        <f>C29+1</f>
        <v>2022</v>
      </c>
      <c r="E29" s="23">
        <f t="shared" ref="E29:Q29" si="6">D29+1</f>
        <v>2023</v>
      </c>
      <c r="F29" s="23">
        <f t="shared" si="6"/>
        <v>2024</v>
      </c>
      <c r="G29" s="23">
        <f t="shared" si="6"/>
        <v>2025</v>
      </c>
      <c r="H29" s="23">
        <f t="shared" si="6"/>
        <v>2026</v>
      </c>
      <c r="I29" s="23">
        <f t="shared" si="6"/>
        <v>2027</v>
      </c>
      <c r="J29" s="23">
        <f t="shared" si="6"/>
        <v>2028</v>
      </c>
      <c r="K29" s="23">
        <f t="shared" si="6"/>
        <v>2029</v>
      </c>
      <c r="L29" s="23">
        <f t="shared" si="6"/>
        <v>2030</v>
      </c>
      <c r="M29" s="23">
        <f t="shared" si="6"/>
        <v>2031</v>
      </c>
      <c r="N29" s="23">
        <f t="shared" si="6"/>
        <v>2032</v>
      </c>
      <c r="O29" s="23">
        <f t="shared" si="6"/>
        <v>2033</v>
      </c>
      <c r="P29" s="23">
        <f t="shared" si="6"/>
        <v>2034</v>
      </c>
      <c r="Q29" s="24">
        <f t="shared" si="6"/>
        <v>2035</v>
      </c>
    </row>
    <row r="30" spans="2:17">
      <c r="B30" s="48" t="s">
        <v>29</v>
      </c>
      <c r="C30" s="25">
        <f>C3*VLOOKUP($B30,'2021 Summary'!$A:$N,12,0)</f>
        <v>0</v>
      </c>
      <c r="D30" s="26">
        <f>D3*VLOOKUP($B30,'2021 Summary'!$A:$N,12,0)</f>
        <v>0</v>
      </c>
      <c r="E30" s="26">
        <f>E3*VLOOKUP($B30,'2021 Summary'!$A:$N,12,0)</f>
        <v>0</v>
      </c>
      <c r="F30" s="26">
        <f>F3*VLOOKUP($B30,'2021 Summary'!$A:$N,12,0)</f>
        <v>0</v>
      </c>
      <c r="G30" s="26">
        <f>G3*VLOOKUP($B30,'2021 Summary'!$A:$N,12,0)</f>
        <v>0</v>
      </c>
      <c r="H30" s="26">
        <f>H3*VLOOKUP($B30,'2021 Summary'!$A:$N,12,0)</f>
        <v>0</v>
      </c>
      <c r="I30" s="26">
        <f>I3*VLOOKUP($B30,'2021 Summary'!$A:$N,12,0)</f>
        <v>0</v>
      </c>
      <c r="J30" s="26">
        <f>J3*VLOOKUP($B30,'2021 Summary'!$A:$N,12,0)</f>
        <v>0</v>
      </c>
      <c r="K30" s="26">
        <f>K3*VLOOKUP($B30,'2021 Summary'!$A:$N,12,0)</f>
        <v>0</v>
      </c>
      <c r="L30" s="26">
        <f>L3*VLOOKUP($B30,'2021 Summary'!$A:$N,12,0)</f>
        <v>0</v>
      </c>
      <c r="M30" s="26">
        <f>M3*VLOOKUP($B30,'2021 Summary'!$A:$N,12,0)</f>
        <v>0</v>
      </c>
      <c r="N30" s="26">
        <f>N3*VLOOKUP($B30,'2021 Summary'!$A:$N,12,0)</f>
        <v>0</v>
      </c>
      <c r="O30" s="26">
        <f>O3*VLOOKUP($B30,'2021 Summary'!$A:$N,12,0)</f>
        <v>0</v>
      </c>
      <c r="P30" s="26">
        <f>P3*VLOOKUP($B30,'2021 Summary'!$A:$N,12,0)</f>
        <v>0</v>
      </c>
      <c r="Q30" s="27">
        <f>Q3*VLOOKUP($B30,'2021 Summary'!$A:$N,12,0)</f>
        <v>0</v>
      </c>
    </row>
    <row r="31" spans="2:17">
      <c r="B31" s="34" t="s">
        <v>31</v>
      </c>
      <c r="C31" s="28">
        <f>C4*VLOOKUP($B31,'2021 Summary'!$A:$N,12,0)</f>
        <v>0</v>
      </c>
      <c r="D31" s="29">
        <f>D4*VLOOKUP($B31,'2021 Summary'!$A:$N,12,0)</f>
        <v>0</v>
      </c>
      <c r="E31" s="29">
        <f>E4*VLOOKUP($B31,'2021 Summary'!$A:$N,12,0)</f>
        <v>0</v>
      </c>
      <c r="F31" s="29">
        <f>F4*VLOOKUP($B31,'2021 Summary'!$A:$N,12,0)</f>
        <v>0</v>
      </c>
      <c r="G31" s="29">
        <f>G4*VLOOKUP($B31,'2021 Summary'!$A:$N,12,0)</f>
        <v>0</v>
      </c>
      <c r="H31" s="29">
        <f>H4*VLOOKUP($B31,'2021 Summary'!$A:$N,12,0)</f>
        <v>0</v>
      </c>
      <c r="I31" s="29">
        <f>I4*VLOOKUP($B31,'2021 Summary'!$A:$N,12,0)</f>
        <v>0</v>
      </c>
      <c r="J31" s="29">
        <f>J4*VLOOKUP($B31,'2021 Summary'!$A:$N,12,0)</f>
        <v>0</v>
      </c>
      <c r="K31" s="29">
        <f>K4*VLOOKUP($B31,'2021 Summary'!$A:$N,12,0)</f>
        <v>0</v>
      </c>
      <c r="L31" s="29">
        <f>L4*VLOOKUP($B31,'2021 Summary'!$A:$N,12,0)</f>
        <v>0</v>
      </c>
      <c r="M31" s="29">
        <f>M4*VLOOKUP($B31,'2021 Summary'!$A:$N,12,0)</f>
        <v>0</v>
      </c>
      <c r="N31" s="29">
        <f>N4*VLOOKUP($B31,'2021 Summary'!$A:$N,12,0)</f>
        <v>0</v>
      </c>
      <c r="O31" s="29">
        <f>O4*VLOOKUP($B31,'2021 Summary'!$A:$N,12,0)</f>
        <v>0</v>
      </c>
      <c r="P31" s="29">
        <f>P4*VLOOKUP($B31,'2021 Summary'!$A:$N,12,0)</f>
        <v>0</v>
      </c>
      <c r="Q31" s="30">
        <f>Q4*VLOOKUP($B31,'2021 Summary'!$A:$N,12,0)</f>
        <v>0</v>
      </c>
    </row>
    <row r="32" spans="2:17">
      <c r="B32" s="34" t="s">
        <v>32</v>
      </c>
      <c r="C32" s="28">
        <f>C5*VLOOKUP($B32,'2021 Summary'!$A:$N,12,0)</f>
        <v>390.253079747377</v>
      </c>
      <c r="D32" s="29">
        <f>D5*VLOOKUP($B32,'2021 Summary'!$A:$N,12,0)</f>
        <v>389.18555053661299</v>
      </c>
      <c r="E32" s="29">
        <f>E5*VLOOKUP($B32,'2021 Summary'!$A:$N,12,0)</f>
        <v>388.11954636757872</v>
      </c>
      <c r="F32" s="29">
        <f>F5*VLOOKUP($B32,'2021 Summary'!$A:$N,12,0)</f>
        <v>387.05506506164306</v>
      </c>
      <c r="G32" s="29">
        <f>G5*VLOOKUP($B32,'2021 Summary'!$A:$N,12,0)</f>
        <v>385.99210444328719</v>
      </c>
      <c r="H32" s="29">
        <f>H5*VLOOKUP($B32,'2021 Summary'!$A:$N,12,0)</f>
        <v>384.97114205899101</v>
      </c>
      <c r="I32" s="29">
        <f>I5*VLOOKUP($B32,'2021 Summary'!$A:$N,12,0)</f>
        <v>383.99217573944713</v>
      </c>
      <c r="J32" s="29">
        <f>J5*VLOOKUP($B32,'2021 Summary'!$A:$N,12,0)</f>
        <v>383.0587232940029</v>
      </c>
      <c r="K32" s="29">
        <f>K5*VLOOKUP($B32,'2021 Summary'!$A:$N,12,0)</f>
        <v>382.00182373287066</v>
      </c>
      <c r="L32" s="29">
        <f>L5*VLOOKUP($B32,'2021 Summary'!$A:$N,12,0)</f>
        <v>380.94643402825437</v>
      </c>
      <c r="M32" s="29">
        <f>M5*VLOOKUP($B32,'2021 Summary'!$A:$N,12,0)</f>
        <v>379.89255202321607</v>
      </c>
      <c r="N32" s="29">
        <f>N5*VLOOKUP($B32,'2021 Summary'!$A:$N,12,0)</f>
        <v>378.84017556389932</v>
      </c>
      <c r="O32" s="29">
        <f>O5*VLOOKUP($B32,'2021 Summary'!$A:$N,12,0)</f>
        <v>377.78930249952441</v>
      </c>
      <c r="P32" s="29">
        <f>P5*VLOOKUP($B32,'2021 Summary'!$A:$N,12,0)</f>
        <v>376.73993068238434</v>
      </c>
      <c r="Q32" s="30">
        <f>Q5*VLOOKUP($B32,'2021 Summary'!$A:$N,12,0)</f>
        <v>375.69205796784024</v>
      </c>
    </row>
    <row r="33" spans="2:17">
      <c r="B33" s="34" t="s">
        <v>34</v>
      </c>
      <c r="C33" s="28">
        <f>C6*VLOOKUP($B33,'2021 Summary'!$A:$N,12,0)</f>
        <v>0</v>
      </c>
      <c r="D33" s="29">
        <f>D6*VLOOKUP($B33,'2021 Summary'!$A:$N,12,0)</f>
        <v>0</v>
      </c>
      <c r="E33" s="29">
        <f>E6*VLOOKUP($B33,'2021 Summary'!$A:$N,12,0)</f>
        <v>0</v>
      </c>
      <c r="F33" s="29">
        <f>F6*VLOOKUP($B33,'2021 Summary'!$A:$N,12,0)</f>
        <v>0</v>
      </c>
      <c r="G33" s="29">
        <f>G6*VLOOKUP($B33,'2021 Summary'!$A:$N,12,0)</f>
        <v>0</v>
      </c>
      <c r="H33" s="29">
        <f>H6*VLOOKUP($B33,'2021 Summary'!$A:$N,12,0)</f>
        <v>0</v>
      </c>
      <c r="I33" s="29">
        <f>I6*VLOOKUP($B33,'2021 Summary'!$A:$N,12,0)</f>
        <v>0</v>
      </c>
      <c r="J33" s="29">
        <f>J6*VLOOKUP($B33,'2021 Summary'!$A:$N,12,0)</f>
        <v>0</v>
      </c>
      <c r="K33" s="29">
        <f>K6*VLOOKUP($B33,'2021 Summary'!$A:$N,12,0)</f>
        <v>0</v>
      </c>
      <c r="L33" s="29">
        <f>L6*VLOOKUP($B33,'2021 Summary'!$A:$N,12,0)</f>
        <v>0</v>
      </c>
      <c r="M33" s="29">
        <f>M6*VLOOKUP($B33,'2021 Summary'!$A:$N,12,0)</f>
        <v>0</v>
      </c>
      <c r="N33" s="29">
        <f>N6*VLOOKUP($B33,'2021 Summary'!$A:$N,12,0)</f>
        <v>0</v>
      </c>
      <c r="O33" s="29">
        <f>O6*VLOOKUP($B33,'2021 Summary'!$A:$N,12,0)</f>
        <v>0</v>
      </c>
      <c r="P33" s="29">
        <f>P6*VLOOKUP($B33,'2021 Summary'!$A:$N,12,0)</f>
        <v>0</v>
      </c>
      <c r="Q33" s="30">
        <f>Q6*VLOOKUP($B33,'2021 Summary'!$A:$N,12,0)</f>
        <v>0</v>
      </c>
    </row>
    <row r="34" spans="2:17">
      <c r="B34" s="34" t="s">
        <v>35</v>
      </c>
      <c r="C34" s="28">
        <f>C7*VLOOKUP($B34,'2021 Summary'!$A:$N,12,0)</f>
        <v>0</v>
      </c>
      <c r="D34" s="29">
        <f>D7*VLOOKUP($B34,'2021 Summary'!$A:$N,12,0)</f>
        <v>0</v>
      </c>
      <c r="E34" s="29">
        <f>E7*VLOOKUP($B34,'2021 Summary'!$A:$N,12,0)</f>
        <v>0</v>
      </c>
      <c r="F34" s="29">
        <f>F7*VLOOKUP($B34,'2021 Summary'!$A:$N,12,0)</f>
        <v>0</v>
      </c>
      <c r="G34" s="29">
        <f>G7*VLOOKUP($B34,'2021 Summary'!$A:$N,12,0)</f>
        <v>0</v>
      </c>
      <c r="H34" s="29">
        <f>H7*VLOOKUP($B34,'2021 Summary'!$A:$N,12,0)</f>
        <v>0</v>
      </c>
      <c r="I34" s="29">
        <f>I7*VLOOKUP($B34,'2021 Summary'!$A:$N,12,0)</f>
        <v>0</v>
      </c>
      <c r="J34" s="29">
        <f>J7*VLOOKUP($B34,'2021 Summary'!$A:$N,12,0)</f>
        <v>0</v>
      </c>
      <c r="K34" s="29">
        <f>K7*VLOOKUP($B34,'2021 Summary'!$A:$N,12,0)</f>
        <v>0</v>
      </c>
      <c r="L34" s="29">
        <f>L7*VLOOKUP($B34,'2021 Summary'!$A:$N,12,0)</f>
        <v>0</v>
      </c>
      <c r="M34" s="29">
        <f>M7*VLOOKUP($B34,'2021 Summary'!$A:$N,12,0)</f>
        <v>0</v>
      </c>
      <c r="N34" s="29">
        <f>N7*VLOOKUP($B34,'2021 Summary'!$A:$N,12,0)</f>
        <v>0</v>
      </c>
      <c r="O34" s="29">
        <f>O7*VLOOKUP($B34,'2021 Summary'!$A:$N,12,0)</f>
        <v>0</v>
      </c>
      <c r="P34" s="29">
        <f>P7*VLOOKUP($B34,'2021 Summary'!$A:$N,12,0)</f>
        <v>0</v>
      </c>
      <c r="Q34" s="30">
        <f>Q7*VLOOKUP($B34,'2021 Summary'!$A:$N,12,0)</f>
        <v>0</v>
      </c>
    </row>
    <row r="35" spans="2:17">
      <c r="B35" s="34" t="s">
        <v>36</v>
      </c>
      <c r="C35" s="28">
        <f>C8*VLOOKUP($B35,'2021 Summary'!$A:$N,12,0)</f>
        <v>0</v>
      </c>
      <c r="D35" s="29">
        <f>D8*VLOOKUP($B35,'2021 Summary'!$A:$N,12,0)</f>
        <v>0</v>
      </c>
      <c r="E35" s="29">
        <f>E8*VLOOKUP($B35,'2021 Summary'!$A:$N,12,0)</f>
        <v>0</v>
      </c>
      <c r="F35" s="29">
        <f>F8*VLOOKUP($B35,'2021 Summary'!$A:$N,12,0)</f>
        <v>0</v>
      </c>
      <c r="G35" s="29">
        <f>G8*VLOOKUP($B35,'2021 Summary'!$A:$N,12,0)</f>
        <v>0</v>
      </c>
      <c r="H35" s="29">
        <f>H8*VLOOKUP($B35,'2021 Summary'!$A:$N,12,0)</f>
        <v>0</v>
      </c>
      <c r="I35" s="29">
        <f>I8*VLOOKUP($B35,'2021 Summary'!$A:$N,12,0)</f>
        <v>0</v>
      </c>
      <c r="J35" s="29">
        <f>J8*VLOOKUP($B35,'2021 Summary'!$A:$N,12,0)</f>
        <v>0</v>
      </c>
      <c r="K35" s="29">
        <f>K8*VLOOKUP($B35,'2021 Summary'!$A:$N,12,0)</f>
        <v>0</v>
      </c>
      <c r="L35" s="29">
        <f>L8*VLOOKUP($B35,'2021 Summary'!$A:$N,12,0)</f>
        <v>0</v>
      </c>
      <c r="M35" s="29">
        <f>M8*VLOOKUP($B35,'2021 Summary'!$A:$N,12,0)</f>
        <v>0</v>
      </c>
      <c r="N35" s="29">
        <f>N8*VLOOKUP($B35,'2021 Summary'!$A:$N,12,0)</f>
        <v>0</v>
      </c>
      <c r="O35" s="29">
        <f>O8*VLOOKUP($B35,'2021 Summary'!$A:$N,12,0)</f>
        <v>0</v>
      </c>
      <c r="P35" s="29">
        <f>P8*VLOOKUP($B35,'2021 Summary'!$A:$N,12,0)</f>
        <v>0</v>
      </c>
      <c r="Q35" s="30">
        <f>Q8*VLOOKUP($B35,'2021 Summary'!$A:$N,12,0)</f>
        <v>0</v>
      </c>
    </row>
    <row r="36" spans="2:17">
      <c r="B36" s="34" t="s">
        <v>37</v>
      </c>
      <c r="C36" s="28">
        <f>C9*VLOOKUP($B36,'2021 Summary'!$A:$N,12,0)</f>
        <v>0</v>
      </c>
      <c r="D36" s="29">
        <f>D9*VLOOKUP($B36,'2021 Summary'!$A:$N,12,0)</f>
        <v>0</v>
      </c>
      <c r="E36" s="29">
        <f>E9*VLOOKUP($B36,'2021 Summary'!$A:$N,12,0)</f>
        <v>0</v>
      </c>
      <c r="F36" s="29">
        <f>F9*VLOOKUP($B36,'2021 Summary'!$A:$N,12,0)</f>
        <v>0</v>
      </c>
      <c r="G36" s="29">
        <f>G9*VLOOKUP($B36,'2021 Summary'!$A:$N,12,0)</f>
        <v>0</v>
      </c>
      <c r="H36" s="29">
        <f>H9*VLOOKUP($B36,'2021 Summary'!$A:$N,12,0)</f>
        <v>0</v>
      </c>
      <c r="I36" s="29">
        <f>I9*VLOOKUP($B36,'2021 Summary'!$A:$N,12,0)</f>
        <v>0</v>
      </c>
      <c r="J36" s="29">
        <f>J9*VLOOKUP($B36,'2021 Summary'!$A:$N,12,0)</f>
        <v>0</v>
      </c>
      <c r="K36" s="29">
        <f>K9*VLOOKUP($B36,'2021 Summary'!$A:$N,12,0)</f>
        <v>0</v>
      </c>
      <c r="L36" s="29">
        <f>L9*VLOOKUP($B36,'2021 Summary'!$A:$N,12,0)</f>
        <v>0</v>
      </c>
      <c r="M36" s="29">
        <f>M9*VLOOKUP($B36,'2021 Summary'!$A:$N,12,0)</f>
        <v>0</v>
      </c>
      <c r="N36" s="29">
        <f>N9*VLOOKUP($B36,'2021 Summary'!$A:$N,12,0)</f>
        <v>0</v>
      </c>
      <c r="O36" s="29">
        <f>O9*VLOOKUP($B36,'2021 Summary'!$A:$N,12,0)</f>
        <v>0</v>
      </c>
      <c r="P36" s="29">
        <f>P9*VLOOKUP($B36,'2021 Summary'!$A:$N,12,0)</f>
        <v>0</v>
      </c>
      <c r="Q36" s="30">
        <f>Q9*VLOOKUP($B36,'2021 Summary'!$A:$N,12,0)</f>
        <v>0</v>
      </c>
    </row>
    <row r="37" spans="2:17">
      <c r="B37" s="34" t="s">
        <v>38</v>
      </c>
      <c r="C37" s="28">
        <f>C10*VLOOKUP($B37,'2021 Summary'!$A:$N,12,0)</f>
        <v>0</v>
      </c>
      <c r="D37" s="29">
        <f>D10*VLOOKUP($B37,'2021 Summary'!$A:$N,12,0)</f>
        <v>0</v>
      </c>
      <c r="E37" s="29">
        <f>E10*VLOOKUP($B37,'2021 Summary'!$A:$N,12,0)</f>
        <v>0</v>
      </c>
      <c r="F37" s="29">
        <f>F10*VLOOKUP($B37,'2021 Summary'!$A:$N,12,0)</f>
        <v>0</v>
      </c>
      <c r="G37" s="29">
        <f>G10*VLOOKUP($B37,'2021 Summary'!$A:$N,12,0)</f>
        <v>0</v>
      </c>
      <c r="H37" s="29">
        <f>H10*VLOOKUP($B37,'2021 Summary'!$A:$N,12,0)</f>
        <v>0</v>
      </c>
      <c r="I37" s="29">
        <f>I10*VLOOKUP($B37,'2021 Summary'!$A:$N,12,0)</f>
        <v>0</v>
      </c>
      <c r="J37" s="29">
        <f>J10*VLOOKUP($B37,'2021 Summary'!$A:$N,12,0)</f>
        <v>0</v>
      </c>
      <c r="K37" s="29">
        <f>K10*VLOOKUP($B37,'2021 Summary'!$A:$N,12,0)</f>
        <v>0</v>
      </c>
      <c r="L37" s="29">
        <f>L10*VLOOKUP($B37,'2021 Summary'!$A:$N,12,0)</f>
        <v>0</v>
      </c>
      <c r="M37" s="29">
        <f>M10*VLOOKUP($B37,'2021 Summary'!$A:$N,12,0)</f>
        <v>0</v>
      </c>
      <c r="N37" s="29">
        <f>N10*VLOOKUP($B37,'2021 Summary'!$A:$N,12,0)</f>
        <v>0</v>
      </c>
      <c r="O37" s="29">
        <f>O10*VLOOKUP($B37,'2021 Summary'!$A:$N,12,0)</f>
        <v>0</v>
      </c>
      <c r="P37" s="29">
        <f>P10*VLOOKUP($B37,'2021 Summary'!$A:$N,12,0)</f>
        <v>0</v>
      </c>
      <c r="Q37" s="30">
        <f>Q10*VLOOKUP($B37,'2021 Summary'!$A:$N,12,0)</f>
        <v>0</v>
      </c>
    </row>
    <row r="38" spans="2:17" ht="15" thickBot="1">
      <c r="B38" s="35" t="s">
        <v>39</v>
      </c>
      <c r="C38" s="31">
        <f>C11*VLOOKUP($B38,'2021 Summary'!$A:$N,12,0)</f>
        <v>0</v>
      </c>
      <c r="D38" s="32">
        <f>D11*VLOOKUP($B38,'2021 Summary'!$A:$N,12,0)</f>
        <v>0</v>
      </c>
      <c r="E38" s="32">
        <f>E11*VLOOKUP($B38,'2021 Summary'!$A:$N,12,0)</f>
        <v>0</v>
      </c>
      <c r="F38" s="32">
        <f>F11*VLOOKUP($B38,'2021 Summary'!$A:$N,12,0)</f>
        <v>0</v>
      </c>
      <c r="G38" s="32">
        <f>G11*VLOOKUP($B38,'2021 Summary'!$A:$N,12,0)</f>
        <v>0</v>
      </c>
      <c r="H38" s="32">
        <f>H11*VLOOKUP($B38,'2021 Summary'!$A:$N,12,0)</f>
        <v>0</v>
      </c>
      <c r="I38" s="32">
        <f>I11*VLOOKUP($B38,'2021 Summary'!$A:$N,12,0)</f>
        <v>0</v>
      </c>
      <c r="J38" s="32">
        <f>J11*VLOOKUP($B38,'2021 Summary'!$A:$N,12,0)</f>
        <v>0</v>
      </c>
      <c r="K38" s="32">
        <f>K11*VLOOKUP($B38,'2021 Summary'!$A:$N,12,0)</f>
        <v>0</v>
      </c>
      <c r="L38" s="32">
        <f>L11*VLOOKUP($B38,'2021 Summary'!$A:$N,12,0)</f>
        <v>0</v>
      </c>
      <c r="M38" s="32">
        <f>M11*VLOOKUP($B38,'2021 Summary'!$A:$N,12,0)</f>
        <v>0</v>
      </c>
      <c r="N38" s="32">
        <f>N11*VLOOKUP($B38,'2021 Summary'!$A:$N,12,0)</f>
        <v>0</v>
      </c>
      <c r="O38" s="32">
        <f>O11*VLOOKUP($B38,'2021 Summary'!$A:$N,12,0)</f>
        <v>0</v>
      </c>
      <c r="P38" s="32">
        <f>P11*VLOOKUP($B38,'2021 Summary'!$A:$N,12,0)</f>
        <v>0</v>
      </c>
      <c r="Q38" s="33">
        <f>Q11*VLOOKUP($B38,'2021 Summary'!$A:$N,12,0)</f>
        <v>0</v>
      </c>
    </row>
    <row r="39" spans="2:17">
      <c r="B39" s="21"/>
      <c r="C39" s="144">
        <f>SUM(C30:C38)</f>
        <v>390.253079747377</v>
      </c>
      <c r="D39" s="144">
        <f t="shared" ref="D39:Q39" si="7">SUM(D30:D38)</f>
        <v>389.18555053661299</v>
      </c>
      <c r="E39" s="144">
        <f t="shared" si="7"/>
        <v>388.11954636757872</v>
      </c>
      <c r="F39" s="144">
        <f t="shared" si="7"/>
        <v>387.05506506164306</v>
      </c>
      <c r="G39" s="144">
        <f t="shared" si="7"/>
        <v>385.99210444328719</v>
      </c>
      <c r="H39" s="144">
        <f t="shared" si="7"/>
        <v>384.97114205899101</v>
      </c>
      <c r="I39" s="144">
        <f t="shared" si="7"/>
        <v>383.99217573944713</v>
      </c>
      <c r="J39" s="144">
        <f t="shared" si="7"/>
        <v>383.0587232940029</v>
      </c>
      <c r="K39" s="144">
        <f t="shared" si="7"/>
        <v>382.00182373287066</v>
      </c>
      <c r="L39" s="144">
        <f t="shared" si="7"/>
        <v>380.94643402825437</v>
      </c>
      <c r="M39" s="144">
        <f t="shared" si="7"/>
        <v>379.89255202321607</v>
      </c>
      <c r="N39" s="144">
        <f t="shared" si="7"/>
        <v>378.84017556389932</v>
      </c>
      <c r="O39" s="144">
        <f t="shared" si="7"/>
        <v>377.78930249952441</v>
      </c>
      <c r="P39" s="144">
        <f t="shared" si="7"/>
        <v>376.73993068238434</v>
      </c>
      <c r="Q39" s="144">
        <f t="shared" si="7"/>
        <v>375.69205796784024</v>
      </c>
    </row>
    <row r="40" spans="2:17" ht="15" thickBot="1">
      <c r="B40" s="21"/>
    </row>
    <row r="41" spans="2:17" ht="15" thickBot="1">
      <c r="B41" s="1"/>
      <c r="C41" s="172" t="s">
        <v>47</v>
      </c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4"/>
    </row>
    <row r="42" spans="2:17" ht="15" thickBot="1">
      <c r="B42" s="16" t="s">
        <v>28</v>
      </c>
      <c r="C42" s="22">
        <v>2021</v>
      </c>
      <c r="D42" s="23">
        <f>C42+1</f>
        <v>2022</v>
      </c>
      <c r="E42" s="23">
        <f t="shared" ref="E42:Q42" si="8">D42+1</f>
        <v>2023</v>
      </c>
      <c r="F42" s="23">
        <f t="shared" si="8"/>
        <v>2024</v>
      </c>
      <c r="G42" s="23">
        <f t="shared" si="8"/>
        <v>2025</v>
      </c>
      <c r="H42" s="23">
        <f t="shared" si="8"/>
        <v>2026</v>
      </c>
      <c r="I42" s="23">
        <f t="shared" si="8"/>
        <v>2027</v>
      </c>
      <c r="J42" s="23">
        <f t="shared" si="8"/>
        <v>2028</v>
      </c>
      <c r="K42" s="23">
        <f t="shared" si="8"/>
        <v>2029</v>
      </c>
      <c r="L42" s="23">
        <f t="shared" si="8"/>
        <v>2030</v>
      </c>
      <c r="M42" s="23">
        <f t="shared" si="8"/>
        <v>2031</v>
      </c>
      <c r="N42" s="23">
        <f t="shared" si="8"/>
        <v>2032</v>
      </c>
      <c r="O42" s="23">
        <f t="shared" si="8"/>
        <v>2033</v>
      </c>
      <c r="P42" s="23">
        <f t="shared" si="8"/>
        <v>2034</v>
      </c>
      <c r="Q42" s="24">
        <f t="shared" si="8"/>
        <v>2035</v>
      </c>
    </row>
    <row r="43" spans="2:17">
      <c r="B43" s="48" t="s">
        <v>29</v>
      </c>
      <c r="C43" s="25">
        <f>C3*VLOOKUP($B43,'2021 Summary'!$A:$N,13,0)</f>
        <v>0</v>
      </c>
      <c r="D43" s="26">
        <f>D3*VLOOKUP($B43,'2021 Summary'!$A:$N,13,0)</f>
        <v>0</v>
      </c>
      <c r="E43" s="26">
        <f>E3*VLOOKUP($B43,'2021 Summary'!$A:$N,13,0)</f>
        <v>0</v>
      </c>
      <c r="F43" s="26">
        <f>F3*VLOOKUP($B43,'2021 Summary'!$A:$N,13,0)</f>
        <v>0</v>
      </c>
      <c r="G43" s="26">
        <f>G3*VLOOKUP($B43,'2021 Summary'!$A:$N,13,0)</f>
        <v>0</v>
      </c>
      <c r="H43" s="26">
        <f>H3*VLOOKUP($B43,'2021 Summary'!$A:$N,13,0)</f>
        <v>0</v>
      </c>
      <c r="I43" s="26">
        <f>I3*VLOOKUP($B43,'2021 Summary'!$A:$N,13,0)</f>
        <v>0</v>
      </c>
      <c r="J43" s="26">
        <f>J3*VLOOKUP($B43,'2021 Summary'!$A:$N,13,0)</f>
        <v>0</v>
      </c>
      <c r="K43" s="26">
        <f>K3*VLOOKUP($B43,'2021 Summary'!$A:$N,13,0)</f>
        <v>0</v>
      </c>
      <c r="L43" s="26">
        <f>L3*VLOOKUP($B43,'2021 Summary'!$A:$N,13,0)</f>
        <v>0</v>
      </c>
      <c r="M43" s="26">
        <f>M3*VLOOKUP($B43,'2021 Summary'!$A:$N,13,0)</f>
        <v>0</v>
      </c>
      <c r="N43" s="26">
        <f>N3*VLOOKUP($B43,'2021 Summary'!$A:$N,13,0)</f>
        <v>0</v>
      </c>
      <c r="O43" s="26">
        <f>O3*VLOOKUP($B43,'2021 Summary'!$A:$N,13,0)</f>
        <v>0</v>
      </c>
      <c r="P43" s="26">
        <f>P3*VLOOKUP($B43,'2021 Summary'!$A:$N,13,0)</f>
        <v>0</v>
      </c>
      <c r="Q43" s="27">
        <f>Q3*VLOOKUP($B43,'2021 Summary'!$A:$N,13,0)</f>
        <v>0</v>
      </c>
    </row>
    <row r="44" spans="2:17">
      <c r="B44" s="34" t="s">
        <v>31</v>
      </c>
      <c r="C44" s="28">
        <f>C4*VLOOKUP($B44,'2021 Summary'!$A:$N,13,0)</f>
        <v>0</v>
      </c>
      <c r="D44" s="29">
        <f>D4*VLOOKUP($B44,'2021 Summary'!$A:$N,13,0)</f>
        <v>0</v>
      </c>
      <c r="E44" s="29">
        <f>E4*VLOOKUP($B44,'2021 Summary'!$A:$N,13,0)</f>
        <v>0</v>
      </c>
      <c r="F44" s="29">
        <f>F4*VLOOKUP($B44,'2021 Summary'!$A:$N,13,0)</f>
        <v>0</v>
      </c>
      <c r="G44" s="29">
        <f>G4*VLOOKUP($B44,'2021 Summary'!$A:$N,13,0)</f>
        <v>0</v>
      </c>
      <c r="H44" s="29">
        <f>H4*VLOOKUP($B44,'2021 Summary'!$A:$N,13,0)</f>
        <v>0</v>
      </c>
      <c r="I44" s="29">
        <f>I4*VLOOKUP($B44,'2021 Summary'!$A:$N,13,0)</f>
        <v>0</v>
      </c>
      <c r="J44" s="29">
        <f>J4*VLOOKUP($B44,'2021 Summary'!$A:$N,13,0)</f>
        <v>0</v>
      </c>
      <c r="K44" s="29">
        <f>K4*VLOOKUP($B44,'2021 Summary'!$A:$N,13,0)</f>
        <v>0</v>
      </c>
      <c r="L44" s="29">
        <f>L4*VLOOKUP($B44,'2021 Summary'!$A:$N,13,0)</f>
        <v>0</v>
      </c>
      <c r="M44" s="29">
        <f>M4*VLOOKUP($B44,'2021 Summary'!$A:$N,13,0)</f>
        <v>0</v>
      </c>
      <c r="N44" s="29">
        <f>N4*VLOOKUP($B44,'2021 Summary'!$A:$N,13,0)</f>
        <v>0</v>
      </c>
      <c r="O44" s="29">
        <f>O4*VLOOKUP($B44,'2021 Summary'!$A:$N,13,0)</f>
        <v>0</v>
      </c>
      <c r="P44" s="29">
        <f>P4*VLOOKUP($B44,'2021 Summary'!$A:$N,13,0)</f>
        <v>0</v>
      </c>
      <c r="Q44" s="30">
        <f>Q4*VLOOKUP($B44,'2021 Summary'!$A:$N,13,0)</f>
        <v>0</v>
      </c>
    </row>
    <row r="45" spans="2:17">
      <c r="B45" s="34" t="s">
        <v>32</v>
      </c>
      <c r="C45" s="28">
        <f>C5*VLOOKUP($B45,'2021 Summary'!$A:$N,13,0)</f>
        <v>71948470.45794718</v>
      </c>
      <c r="D45" s="29">
        <f>D5*VLOOKUP($B45,'2021 Summary'!$A:$N,13,0)</f>
        <v>71751656.90830557</v>
      </c>
      <c r="E45" s="29">
        <f>E5*VLOOKUP($B45,'2021 Summary'!$A:$N,13,0)</f>
        <v>71555124.520877749</v>
      </c>
      <c r="F45" s="29">
        <f>F5*VLOOKUP($B45,'2021 Summary'!$A:$N,13,0)</f>
        <v>71358872.894003391</v>
      </c>
      <c r="G45" s="29">
        <f>G5*VLOOKUP($B45,'2021 Summary'!$A:$N,13,0)</f>
        <v>71162901.626595989</v>
      </c>
      <c r="H45" s="29">
        <f>H5*VLOOKUP($B45,'2021 Summary'!$A:$N,13,0)</f>
        <v>70974673.305649072</v>
      </c>
      <c r="I45" s="29">
        <f>I5*VLOOKUP($B45,'2021 Summary'!$A:$N,13,0)</f>
        <v>70794187.531221315</v>
      </c>
      <c r="J45" s="29">
        <f>J5*VLOOKUP($B45,'2021 Summary'!$A:$N,13,0)</f>
        <v>70622092.859378055</v>
      </c>
      <c r="K45" s="29">
        <f>K5*VLOOKUP($B45,'2021 Summary'!$A:$N,13,0)</f>
        <v>70427239.030420795</v>
      </c>
      <c r="L45" s="29">
        <f>L5*VLOOKUP($B45,'2021 Summary'!$A:$N,13,0)</f>
        <v>70232663.564076334</v>
      </c>
      <c r="M45" s="29">
        <f>M5*VLOOKUP($B45,'2021 Summary'!$A:$N,13,0)</f>
        <v>70038366.062683791</v>
      </c>
      <c r="N45" s="29">
        <f>N5*VLOOKUP($B45,'2021 Summary'!$A:$N,13,0)</f>
        <v>69844346.129150391</v>
      </c>
      <c r="O45" s="29">
        <f>O5*VLOOKUP($B45,'2021 Summary'!$A:$N,13,0)</f>
        <v>69650603.366950616</v>
      </c>
      <c r="P45" s="29">
        <f>P5*VLOOKUP($B45,'2021 Summary'!$A:$N,13,0)</f>
        <v>69457137.380125403</v>
      </c>
      <c r="Q45" s="30">
        <f>Q5*VLOOKUP($B45,'2021 Summary'!$A:$N,13,0)</f>
        <v>69263947.773281366</v>
      </c>
    </row>
    <row r="46" spans="2:17">
      <c r="B46" s="34" t="s">
        <v>34</v>
      </c>
      <c r="C46" s="28">
        <f>C6*VLOOKUP($B46,'2021 Summary'!$A:$N,13,0)</f>
        <v>0</v>
      </c>
      <c r="D46" s="29">
        <f>D6*VLOOKUP($B46,'2021 Summary'!$A:$N,13,0)</f>
        <v>0</v>
      </c>
      <c r="E46" s="29">
        <f>E6*VLOOKUP($B46,'2021 Summary'!$A:$N,13,0)</f>
        <v>0</v>
      </c>
      <c r="F46" s="29">
        <f>F6*VLOOKUP($B46,'2021 Summary'!$A:$N,13,0)</f>
        <v>0</v>
      </c>
      <c r="G46" s="29">
        <f>G6*VLOOKUP($B46,'2021 Summary'!$A:$N,13,0)</f>
        <v>0</v>
      </c>
      <c r="H46" s="29">
        <f>H6*VLOOKUP($B46,'2021 Summary'!$A:$N,13,0)</f>
        <v>0</v>
      </c>
      <c r="I46" s="29">
        <f>I6*VLOOKUP($B46,'2021 Summary'!$A:$N,13,0)</f>
        <v>0</v>
      </c>
      <c r="J46" s="29">
        <f>J6*VLOOKUP($B46,'2021 Summary'!$A:$N,13,0)</f>
        <v>0</v>
      </c>
      <c r="K46" s="29">
        <f>K6*VLOOKUP($B46,'2021 Summary'!$A:$N,13,0)</f>
        <v>0</v>
      </c>
      <c r="L46" s="29">
        <f>L6*VLOOKUP($B46,'2021 Summary'!$A:$N,13,0)</f>
        <v>0</v>
      </c>
      <c r="M46" s="29">
        <f>M6*VLOOKUP($B46,'2021 Summary'!$A:$N,13,0)</f>
        <v>0</v>
      </c>
      <c r="N46" s="29">
        <f>N6*VLOOKUP($B46,'2021 Summary'!$A:$N,13,0)</f>
        <v>0</v>
      </c>
      <c r="O46" s="29">
        <f>O6*VLOOKUP($B46,'2021 Summary'!$A:$N,13,0)</f>
        <v>0</v>
      </c>
      <c r="P46" s="29">
        <f>P6*VLOOKUP($B46,'2021 Summary'!$A:$N,13,0)</f>
        <v>0</v>
      </c>
      <c r="Q46" s="30">
        <f>Q6*VLOOKUP($B46,'2021 Summary'!$A:$N,13,0)</f>
        <v>0</v>
      </c>
    </row>
    <row r="47" spans="2:17">
      <c r="B47" s="34" t="s">
        <v>35</v>
      </c>
      <c r="C47" s="28">
        <f>C7*VLOOKUP($B47,'2021 Summary'!$A:$N,13,0)</f>
        <v>0</v>
      </c>
      <c r="D47" s="29">
        <f>D7*VLOOKUP($B47,'2021 Summary'!$A:$N,13,0)</f>
        <v>0</v>
      </c>
      <c r="E47" s="29">
        <f>E7*VLOOKUP($B47,'2021 Summary'!$A:$N,13,0)</f>
        <v>0</v>
      </c>
      <c r="F47" s="29">
        <f>F7*VLOOKUP($B47,'2021 Summary'!$A:$N,13,0)</f>
        <v>0</v>
      </c>
      <c r="G47" s="29">
        <f>G7*VLOOKUP($B47,'2021 Summary'!$A:$N,13,0)</f>
        <v>0</v>
      </c>
      <c r="H47" s="29">
        <f>H7*VLOOKUP($B47,'2021 Summary'!$A:$N,13,0)</f>
        <v>0</v>
      </c>
      <c r="I47" s="29">
        <f>I7*VLOOKUP($B47,'2021 Summary'!$A:$N,13,0)</f>
        <v>0</v>
      </c>
      <c r="J47" s="29">
        <f>J7*VLOOKUP($B47,'2021 Summary'!$A:$N,13,0)</f>
        <v>0</v>
      </c>
      <c r="K47" s="29">
        <f>K7*VLOOKUP($B47,'2021 Summary'!$A:$N,13,0)</f>
        <v>0</v>
      </c>
      <c r="L47" s="29">
        <f>L7*VLOOKUP($B47,'2021 Summary'!$A:$N,13,0)</f>
        <v>0</v>
      </c>
      <c r="M47" s="29">
        <f>M7*VLOOKUP($B47,'2021 Summary'!$A:$N,13,0)</f>
        <v>0</v>
      </c>
      <c r="N47" s="29">
        <f>N7*VLOOKUP($B47,'2021 Summary'!$A:$N,13,0)</f>
        <v>0</v>
      </c>
      <c r="O47" s="29">
        <f>O7*VLOOKUP($B47,'2021 Summary'!$A:$N,13,0)</f>
        <v>0</v>
      </c>
      <c r="P47" s="29">
        <f>P7*VLOOKUP($B47,'2021 Summary'!$A:$N,13,0)</f>
        <v>0</v>
      </c>
      <c r="Q47" s="30">
        <f>Q7*VLOOKUP($B47,'2021 Summary'!$A:$N,13,0)</f>
        <v>0</v>
      </c>
    </row>
    <row r="48" spans="2:17">
      <c r="B48" s="34" t="s">
        <v>36</v>
      </c>
      <c r="C48" s="28">
        <f>C8*VLOOKUP($B48,'2021 Summary'!$A:$N,13,0)</f>
        <v>0</v>
      </c>
      <c r="D48" s="29">
        <f>D8*VLOOKUP($B48,'2021 Summary'!$A:$N,13,0)</f>
        <v>0</v>
      </c>
      <c r="E48" s="29">
        <f>E8*VLOOKUP($B48,'2021 Summary'!$A:$N,13,0)</f>
        <v>0</v>
      </c>
      <c r="F48" s="29">
        <f>F8*VLOOKUP($B48,'2021 Summary'!$A:$N,13,0)</f>
        <v>0</v>
      </c>
      <c r="G48" s="29">
        <f>G8*VLOOKUP($B48,'2021 Summary'!$A:$N,13,0)</f>
        <v>0</v>
      </c>
      <c r="H48" s="29">
        <f>H8*VLOOKUP($B48,'2021 Summary'!$A:$N,13,0)</f>
        <v>0</v>
      </c>
      <c r="I48" s="29">
        <f>I8*VLOOKUP($B48,'2021 Summary'!$A:$N,13,0)</f>
        <v>0</v>
      </c>
      <c r="J48" s="29">
        <f>J8*VLOOKUP($B48,'2021 Summary'!$A:$N,13,0)</f>
        <v>0</v>
      </c>
      <c r="K48" s="29">
        <f>K8*VLOOKUP($B48,'2021 Summary'!$A:$N,13,0)</f>
        <v>0</v>
      </c>
      <c r="L48" s="29">
        <f>L8*VLOOKUP($B48,'2021 Summary'!$A:$N,13,0)</f>
        <v>0</v>
      </c>
      <c r="M48" s="29">
        <f>M8*VLOOKUP($B48,'2021 Summary'!$A:$N,13,0)</f>
        <v>0</v>
      </c>
      <c r="N48" s="29">
        <f>N8*VLOOKUP($B48,'2021 Summary'!$A:$N,13,0)</f>
        <v>0</v>
      </c>
      <c r="O48" s="29">
        <f>O8*VLOOKUP($B48,'2021 Summary'!$A:$N,13,0)</f>
        <v>0</v>
      </c>
      <c r="P48" s="29">
        <f>P8*VLOOKUP($B48,'2021 Summary'!$A:$N,13,0)</f>
        <v>0</v>
      </c>
      <c r="Q48" s="30">
        <f>Q8*VLOOKUP($B48,'2021 Summary'!$A:$N,13,0)</f>
        <v>0</v>
      </c>
    </row>
    <row r="49" spans="2:17">
      <c r="B49" s="34" t="s">
        <v>37</v>
      </c>
      <c r="C49" s="28">
        <f>C9*VLOOKUP($B49,'2021 Summary'!$A:$N,13,0)</f>
        <v>0</v>
      </c>
      <c r="D49" s="29">
        <f>D9*VLOOKUP($B49,'2021 Summary'!$A:$N,13,0)</f>
        <v>0</v>
      </c>
      <c r="E49" s="29">
        <f>E9*VLOOKUP($B49,'2021 Summary'!$A:$N,13,0)</f>
        <v>0</v>
      </c>
      <c r="F49" s="29">
        <f>F9*VLOOKUP($B49,'2021 Summary'!$A:$N,13,0)</f>
        <v>0</v>
      </c>
      <c r="G49" s="29">
        <f>G9*VLOOKUP($B49,'2021 Summary'!$A:$N,13,0)</f>
        <v>0</v>
      </c>
      <c r="H49" s="29">
        <f>H9*VLOOKUP($B49,'2021 Summary'!$A:$N,13,0)</f>
        <v>0</v>
      </c>
      <c r="I49" s="29">
        <f>I9*VLOOKUP($B49,'2021 Summary'!$A:$N,13,0)</f>
        <v>0</v>
      </c>
      <c r="J49" s="29">
        <f>J9*VLOOKUP($B49,'2021 Summary'!$A:$N,13,0)</f>
        <v>0</v>
      </c>
      <c r="K49" s="29">
        <f>K9*VLOOKUP($B49,'2021 Summary'!$A:$N,13,0)</f>
        <v>0</v>
      </c>
      <c r="L49" s="29">
        <f>L9*VLOOKUP($B49,'2021 Summary'!$A:$N,13,0)</f>
        <v>0</v>
      </c>
      <c r="M49" s="29">
        <f>M9*VLOOKUP($B49,'2021 Summary'!$A:$N,13,0)</f>
        <v>0</v>
      </c>
      <c r="N49" s="29">
        <f>N9*VLOOKUP($B49,'2021 Summary'!$A:$N,13,0)</f>
        <v>0</v>
      </c>
      <c r="O49" s="29">
        <f>O9*VLOOKUP($B49,'2021 Summary'!$A:$N,13,0)</f>
        <v>0</v>
      </c>
      <c r="P49" s="29">
        <f>P9*VLOOKUP($B49,'2021 Summary'!$A:$N,13,0)</f>
        <v>0</v>
      </c>
      <c r="Q49" s="30">
        <f>Q9*VLOOKUP($B49,'2021 Summary'!$A:$N,13,0)</f>
        <v>0</v>
      </c>
    </row>
    <row r="50" spans="2:17">
      <c r="B50" s="34" t="s">
        <v>38</v>
      </c>
      <c r="C50" s="28">
        <f>C10*VLOOKUP($B50,'2021 Summary'!$A:$N,13,0)</f>
        <v>0</v>
      </c>
      <c r="D50" s="29">
        <f>D10*VLOOKUP($B50,'2021 Summary'!$A:$N,13,0)</f>
        <v>0</v>
      </c>
      <c r="E50" s="29">
        <f>E10*VLOOKUP($B50,'2021 Summary'!$A:$N,13,0)</f>
        <v>0</v>
      </c>
      <c r="F50" s="29">
        <f>F10*VLOOKUP($B50,'2021 Summary'!$A:$N,13,0)</f>
        <v>0</v>
      </c>
      <c r="G50" s="29">
        <f>G10*VLOOKUP($B50,'2021 Summary'!$A:$N,13,0)</f>
        <v>0</v>
      </c>
      <c r="H50" s="29">
        <f>H10*VLOOKUP($B50,'2021 Summary'!$A:$N,13,0)</f>
        <v>0</v>
      </c>
      <c r="I50" s="29">
        <f>I10*VLOOKUP($B50,'2021 Summary'!$A:$N,13,0)</f>
        <v>0</v>
      </c>
      <c r="J50" s="29">
        <f>J10*VLOOKUP($B50,'2021 Summary'!$A:$N,13,0)</f>
        <v>0</v>
      </c>
      <c r="K50" s="29">
        <f>K10*VLOOKUP($B50,'2021 Summary'!$A:$N,13,0)</f>
        <v>0</v>
      </c>
      <c r="L50" s="29">
        <f>L10*VLOOKUP($B50,'2021 Summary'!$A:$N,13,0)</f>
        <v>0</v>
      </c>
      <c r="M50" s="29">
        <f>M10*VLOOKUP($B50,'2021 Summary'!$A:$N,13,0)</f>
        <v>0</v>
      </c>
      <c r="N50" s="29">
        <f>N10*VLOOKUP($B50,'2021 Summary'!$A:$N,13,0)</f>
        <v>0</v>
      </c>
      <c r="O50" s="29">
        <f>O10*VLOOKUP($B50,'2021 Summary'!$A:$N,13,0)</f>
        <v>0</v>
      </c>
      <c r="P50" s="29">
        <f>P10*VLOOKUP($B50,'2021 Summary'!$A:$N,13,0)</f>
        <v>0</v>
      </c>
      <c r="Q50" s="30">
        <f>Q10*VLOOKUP($B50,'2021 Summary'!$A:$N,13,0)</f>
        <v>0</v>
      </c>
    </row>
    <row r="51" spans="2:17" ht="15" thickBot="1">
      <c r="B51" s="35" t="s">
        <v>39</v>
      </c>
      <c r="C51" s="31">
        <f>C11*VLOOKUP($B51,'2021 Summary'!$A:$N,13,0)</f>
        <v>0</v>
      </c>
      <c r="D51" s="32">
        <f>D11*VLOOKUP($B51,'2021 Summary'!$A:$N,13,0)</f>
        <v>0</v>
      </c>
      <c r="E51" s="32">
        <f>E11*VLOOKUP($B51,'2021 Summary'!$A:$N,13,0)</f>
        <v>0</v>
      </c>
      <c r="F51" s="32">
        <f>F11*VLOOKUP($B51,'2021 Summary'!$A:$N,13,0)</f>
        <v>0</v>
      </c>
      <c r="G51" s="32">
        <f>G11*VLOOKUP($B51,'2021 Summary'!$A:$N,13,0)</f>
        <v>0</v>
      </c>
      <c r="H51" s="32">
        <f>H11*VLOOKUP($B51,'2021 Summary'!$A:$N,13,0)</f>
        <v>0</v>
      </c>
      <c r="I51" s="32">
        <f>I11*VLOOKUP($B51,'2021 Summary'!$A:$N,13,0)</f>
        <v>0</v>
      </c>
      <c r="J51" s="32">
        <f>J11*VLOOKUP($B51,'2021 Summary'!$A:$N,13,0)</f>
        <v>0</v>
      </c>
      <c r="K51" s="32">
        <f>K11*VLOOKUP($B51,'2021 Summary'!$A:$N,13,0)</f>
        <v>0</v>
      </c>
      <c r="L51" s="32">
        <f>L11*VLOOKUP($B51,'2021 Summary'!$A:$N,13,0)</f>
        <v>0</v>
      </c>
      <c r="M51" s="32">
        <f>M11*VLOOKUP($B51,'2021 Summary'!$A:$N,13,0)</f>
        <v>0</v>
      </c>
      <c r="N51" s="32">
        <f>N11*VLOOKUP($B51,'2021 Summary'!$A:$N,13,0)</f>
        <v>0</v>
      </c>
      <c r="O51" s="32">
        <f>O11*VLOOKUP($B51,'2021 Summary'!$A:$N,13,0)</f>
        <v>0</v>
      </c>
      <c r="P51" s="32">
        <f>P11*VLOOKUP($B51,'2021 Summary'!$A:$N,13,0)</f>
        <v>0</v>
      </c>
      <c r="Q51" s="33">
        <f>Q11*VLOOKUP($B51,'2021 Summary'!$A:$N,13,0)</f>
        <v>0</v>
      </c>
    </row>
    <row r="52" spans="2:17">
      <c r="B52" s="21"/>
      <c r="C52" s="144">
        <f>SUM(C43:C51)</f>
        <v>71948470.45794718</v>
      </c>
      <c r="D52" s="144">
        <f t="shared" ref="D52:Q52" si="9">SUM(D43:D51)</f>
        <v>71751656.90830557</v>
      </c>
      <c r="E52" s="144">
        <f t="shared" si="9"/>
        <v>71555124.520877749</v>
      </c>
      <c r="F52" s="144">
        <f t="shared" si="9"/>
        <v>71358872.894003391</v>
      </c>
      <c r="G52" s="144">
        <f t="shared" si="9"/>
        <v>71162901.626595989</v>
      </c>
      <c r="H52" s="144">
        <f t="shared" si="9"/>
        <v>70974673.305649072</v>
      </c>
      <c r="I52" s="144">
        <f t="shared" si="9"/>
        <v>70794187.531221315</v>
      </c>
      <c r="J52" s="144">
        <f t="shared" si="9"/>
        <v>70622092.859378055</v>
      </c>
      <c r="K52" s="144">
        <f t="shared" si="9"/>
        <v>70427239.030420795</v>
      </c>
      <c r="L52" s="144">
        <f t="shared" si="9"/>
        <v>70232663.564076334</v>
      </c>
      <c r="M52" s="144">
        <f t="shared" si="9"/>
        <v>70038366.062683791</v>
      </c>
      <c r="N52" s="144">
        <f t="shared" si="9"/>
        <v>69844346.129150391</v>
      </c>
      <c r="O52" s="144">
        <f t="shared" si="9"/>
        <v>69650603.366950616</v>
      </c>
      <c r="P52" s="144">
        <f t="shared" si="9"/>
        <v>69457137.380125403</v>
      </c>
      <c r="Q52" s="144">
        <f t="shared" si="9"/>
        <v>69263947.773281366</v>
      </c>
    </row>
    <row r="53" spans="2:17" ht="15" thickBot="1">
      <c r="B53" s="21"/>
    </row>
    <row r="54" spans="2:17" ht="15" thickBot="1">
      <c r="B54" s="1"/>
      <c r="C54" s="172" t="s">
        <v>48</v>
      </c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4"/>
    </row>
    <row r="55" spans="2:17" ht="15" thickBot="1">
      <c r="B55" s="16" t="s">
        <v>28</v>
      </c>
      <c r="C55" s="22">
        <v>2021</v>
      </c>
      <c r="D55" s="23">
        <f>C55+1</f>
        <v>2022</v>
      </c>
      <c r="E55" s="23">
        <f t="shared" ref="E55:Q55" si="10">D55+1</f>
        <v>2023</v>
      </c>
      <c r="F55" s="23">
        <f t="shared" si="10"/>
        <v>2024</v>
      </c>
      <c r="G55" s="23">
        <f t="shared" si="10"/>
        <v>2025</v>
      </c>
      <c r="H55" s="23">
        <f t="shared" si="10"/>
        <v>2026</v>
      </c>
      <c r="I55" s="23">
        <f t="shared" si="10"/>
        <v>2027</v>
      </c>
      <c r="J55" s="23">
        <f t="shared" si="10"/>
        <v>2028</v>
      </c>
      <c r="K55" s="23">
        <f t="shared" si="10"/>
        <v>2029</v>
      </c>
      <c r="L55" s="23">
        <f t="shared" si="10"/>
        <v>2030</v>
      </c>
      <c r="M55" s="23">
        <f t="shared" si="10"/>
        <v>2031</v>
      </c>
      <c r="N55" s="23">
        <f t="shared" si="10"/>
        <v>2032</v>
      </c>
      <c r="O55" s="23">
        <f t="shared" si="10"/>
        <v>2033</v>
      </c>
      <c r="P55" s="23">
        <f t="shared" si="10"/>
        <v>2034</v>
      </c>
      <c r="Q55" s="24">
        <f t="shared" si="10"/>
        <v>2035</v>
      </c>
    </row>
    <row r="56" spans="2:17">
      <c r="B56" s="48" t="s">
        <v>29</v>
      </c>
      <c r="C56" s="25">
        <f>C3*VLOOKUP($B56,'2021 Summary'!$A:$N,14,0)</f>
        <v>0</v>
      </c>
      <c r="D56" s="26">
        <f>D3*VLOOKUP($B56,'2021 Summary'!$A:$N,14,0)</f>
        <v>0</v>
      </c>
      <c r="E56" s="26">
        <f>E3*VLOOKUP($B56,'2021 Summary'!$A:$N,14,0)</f>
        <v>0</v>
      </c>
      <c r="F56" s="26">
        <f>F3*VLOOKUP($B56,'2021 Summary'!$A:$N,14,0)</f>
        <v>0</v>
      </c>
      <c r="G56" s="26">
        <f>G3*VLOOKUP($B56,'2021 Summary'!$A:$N,14,0)</f>
        <v>0</v>
      </c>
      <c r="H56" s="26">
        <f>H3*VLOOKUP($B56,'2021 Summary'!$A:$N,14,0)</f>
        <v>0</v>
      </c>
      <c r="I56" s="26">
        <f>I3*VLOOKUP($B56,'2021 Summary'!$A:$N,14,0)</f>
        <v>0</v>
      </c>
      <c r="J56" s="26">
        <f>J3*VLOOKUP($B56,'2021 Summary'!$A:$N,14,0)</f>
        <v>0</v>
      </c>
      <c r="K56" s="26">
        <f>K3*VLOOKUP($B56,'2021 Summary'!$A:$N,14,0)</f>
        <v>0</v>
      </c>
      <c r="L56" s="26">
        <f>L3*VLOOKUP($B56,'2021 Summary'!$A:$N,14,0)</f>
        <v>0</v>
      </c>
      <c r="M56" s="26">
        <f>M3*VLOOKUP($B56,'2021 Summary'!$A:$N,14,0)</f>
        <v>0</v>
      </c>
      <c r="N56" s="26">
        <f>N3*VLOOKUP($B56,'2021 Summary'!$A:$N,14,0)</f>
        <v>0</v>
      </c>
      <c r="O56" s="26">
        <f>O3*VLOOKUP($B56,'2021 Summary'!$A:$N,14,0)</f>
        <v>0</v>
      </c>
      <c r="P56" s="26">
        <f>P3*VLOOKUP($B56,'2021 Summary'!$A:$N,14,0)</f>
        <v>0</v>
      </c>
      <c r="Q56" s="27">
        <f>Q3*VLOOKUP($B56,'2021 Summary'!$A:$N,14,0)</f>
        <v>0</v>
      </c>
    </row>
    <row r="57" spans="2:17">
      <c r="B57" s="34" t="s">
        <v>31</v>
      </c>
      <c r="C57" s="28">
        <f>C4*VLOOKUP($B57,'2021 Summary'!$A:$N,14,0)</f>
        <v>0</v>
      </c>
      <c r="D57" s="29">
        <f>D4*VLOOKUP($B57,'2021 Summary'!$A:$N,14,0)</f>
        <v>0</v>
      </c>
      <c r="E57" s="29">
        <f>E4*VLOOKUP($B57,'2021 Summary'!$A:$N,14,0)</f>
        <v>0</v>
      </c>
      <c r="F57" s="29">
        <f>F4*VLOOKUP($B57,'2021 Summary'!$A:$N,14,0)</f>
        <v>0</v>
      </c>
      <c r="G57" s="29">
        <f>G4*VLOOKUP($B57,'2021 Summary'!$A:$N,14,0)</f>
        <v>0</v>
      </c>
      <c r="H57" s="29">
        <f>H4*VLOOKUP($B57,'2021 Summary'!$A:$N,14,0)</f>
        <v>0</v>
      </c>
      <c r="I57" s="29">
        <f>I4*VLOOKUP($B57,'2021 Summary'!$A:$N,14,0)</f>
        <v>0</v>
      </c>
      <c r="J57" s="29">
        <f>J4*VLOOKUP($B57,'2021 Summary'!$A:$N,14,0)</f>
        <v>0</v>
      </c>
      <c r="K57" s="29">
        <f>K4*VLOOKUP($B57,'2021 Summary'!$A:$N,14,0)</f>
        <v>0</v>
      </c>
      <c r="L57" s="29">
        <f>L4*VLOOKUP($B57,'2021 Summary'!$A:$N,14,0)</f>
        <v>0</v>
      </c>
      <c r="M57" s="29">
        <f>M4*VLOOKUP($B57,'2021 Summary'!$A:$N,14,0)</f>
        <v>0</v>
      </c>
      <c r="N57" s="29">
        <f>N4*VLOOKUP($B57,'2021 Summary'!$A:$N,14,0)</f>
        <v>0</v>
      </c>
      <c r="O57" s="29">
        <f>O4*VLOOKUP($B57,'2021 Summary'!$A:$N,14,0)</f>
        <v>0</v>
      </c>
      <c r="P57" s="29">
        <f>P4*VLOOKUP($B57,'2021 Summary'!$A:$N,14,0)</f>
        <v>0</v>
      </c>
      <c r="Q57" s="30">
        <f>Q4*VLOOKUP($B57,'2021 Summary'!$A:$N,14,0)</f>
        <v>0</v>
      </c>
    </row>
    <row r="58" spans="2:17">
      <c r="B58" s="34" t="s">
        <v>32</v>
      </c>
      <c r="C58" s="28">
        <f>C5*VLOOKUP($B58,'2021 Summary'!$A:$N,14,0)</f>
        <v>2784966.4557383689</v>
      </c>
      <c r="D58" s="29">
        <f>D5*VLOOKUP($B58,'2021 Summary'!$A:$N,14,0)</f>
        <v>2777348.2377234772</v>
      </c>
      <c r="E58" s="29">
        <f>E5*VLOOKUP($B58,'2021 Summary'!$A:$N,14,0)</f>
        <v>2769740.9028771776</v>
      </c>
      <c r="F58" s="29">
        <f>F5*VLOOKUP($B58,'2021 Summary'!$A:$N,14,0)</f>
        <v>2762144.4356520879</v>
      </c>
      <c r="G58" s="29">
        <f>G5*VLOOKUP($B58,'2021 Summary'!$A:$N,14,0)</f>
        <v>2754558.8205230329</v>
      </c>
      <c r="H58" s="29">
        <f>H5*VLOOKUP($B58,'2021 Summary'!$A:$N,14,0)</f>
        <v>2747272.9177578934</v>
      </c>
      <c r="I58" s="29">
        <f>I5*VLOOKUP($B58,'2021 Summary'!$A:$N,14,0)</f>
        <v>2740286.7118758229</v>
      </c>
      <c r="J58" s="29">
        <f>J5*VLOOKUP($B58,'2021 Summary'!$A:$N,14,0)</f>
        <v>2733625.3070503389</v>
      </c>
      <c r="K58" s="29">
        <f>K5*VLOOKUP($B58,'2021 Summary'!$A:$N,14,0)</f>
        <v>2726082.9454967971</v>
      </c>
      <c r="L58" s="29">
        <f>L5*VLOOKUP($B58,'2021 Summary'!$A:$N,14,0)</f>
        <v>2718551.3587454748</v>
      </c>
      <c r="M58" s="29">
        <f>M5*VLOOKUP($B58,'2021 Summary'!$A:$N,14,0)</f>
        <v>2711030.5314037977</v>
      </c>
      <c r="N58" s="29">
        <f>N5*VLOOKUP($B58,'2021 Summary'!$A:$N,14,0)</f>
        <v>2703520.4481011801</v>
      </c>
      <c r="O58" s="29">
        <f>O5*VLOOKUP($B58,'2021 Summary'!$A:$N,14,0)</f>
        <v>2696021.0934889945</v>
      </c>
      <c r="P58" s="29">
        <f>P5*VLOOKUP($B58,'2021 Summary'!$A:$N,14,0)</f>
        <v>2688532.4522405406</v>
      </c>
      <c r="Q58" s="30">
        <f>Q5*VLOOKUP($B58,'2021 Summary'!$A:$N,14,0)</f>
        <v>2681054.5090510137</v>
      </c>
    </row>
    <row r="59" spans="2:17">
      <c r="B59" s="34" t="s">
        <v>34</v>
      </c>
      <c r="C59" s="28">
        <f>C6*VLOOKUP($B59,'2021 Summary'!$A:$N,14,0)</f>
        <v>0</v>
      </c>
      <c r="D59" s="29">
        <f>D6*VLOOKUP($B59,'2021 Summary'!$A:$N,14,0)</f>
        <v>0</v>
      </c>
      <c r="E59" s="29">
        <f>E6*VLOOKUP($B59,'2021 Summary'!$A:$N,14,0)</f>
        <v>0</v>
      </c>
      <c r="F59" s="29">
        <f>F6*VLOOKUP($B59,'2021 Summary'!$A:$N,14,0)</f>
        <v>0</v>
      </c>
      <c r="G59" s="29">
        <f>G6*VLOOKUP($B59,'2021 Summary'!$A:$N,14,0)</f>
        <v>0</v>
      </c>
      <c r="H59" s="29">
        <f>H6*VLOOKUP($B59,'2021 Summary'!$A:$N,14,0)</f>
        <v>0</v>
      </c>
      <c r="I59" s="29">
        <f>I6*VLOOKUP($B59,'2021 Summary'!$A:$N,14,0)</f>
        <v>0</v>
      </c>
      <c r="J59" s="29">
        <f>J6*VLOOKUP($B59,'2021 Summary'!$A:$N,14,0)</f>
        <v>0</v>
      </c>
      <c r="K59" s="29">
        <f>K6*VLOOKUP($B59,'2021 Summary'!$A:$N,14,0)</f>
        <v>0</v>
      </c>
      <c r="L59" s="29">
        <f>L6*VLOOKUP($B59,'2021 Summary'!$A:$N,14,0)</f>
        <v>0</v>
      </c>
      <c r="M59" s="29">
        <f>M6*VLOOKUP($B59,'2021 Summary'!$A:$N,14,0)</f>
        <v>0</v>
      </c>
      <c r="N59" s="29">
        <f>N6*VLOOKUP($B59,'2021 Summary'!$A:$N,14,0)</f>
        <v>0</v>
      </c>
      <c r="O59" s="29">
        <f>O6*VLOOKUP($B59,'2021 Summary'!$A:$N,14,0)</f>
        <v>0</v>
      </c>
      <c r="P59" s="29">
        <f>P6*VLOOKUP($B59,'2021 Summary'!$A:$N,14,0)</f>
        <v>0</v>
      </c>
      <c r="Q59" s="30">
        <f>Q6*VLOOKUP($B59,'2021 Summary'!$A:$N,14,0)</f>
        <v>0</v>
      </c>
    </row>
    <row r="60" spans="2:17">
      <c r="B60" s="34" t="s">
        <v>35</v>
      </c>
      <c r="C60" s="28">
        <f>C7*VLOOKUP($B60,'2021 Summary'!$A:$N,14,0)</f>
        <v>0</v>
      </c>
      <c r="D60" s="29">
        <f>D7*VLOOKUP($B60,'2021 Summary'!$A:$N,14,0)</f>
        <v>0</v>
      </c>
      <c r="E60" s="29">
        <f>E7*VLOOKUP($B60,'2021 Summary'!$A:$N,14,0)</f>
        <v>0</v>
      </c>
      <c r="F60" s="29">
        <f>F7*VLOOKUP($B60,'2021 Summary'!$A:$N,14,0)</f>
        <v>0</v>
      </c>
      <c r="G60" s="29">
        <f>G7*VLOOKUP($B60,'2021 Summary'!$A:$N,14,0)</f>
        <v>0</v>
      </c>
      <c r="H60" s="29">
        <f>H7*VLOOKUP($B60,'2021 Summary'!$A:$N,14,0)</f>
        <v>0</v>
      </c>
      <c r="I60" s="29">
        <f>I7*VLOOKUP($B60,'2021 Summary'!$A:$N,14,0)</f>
        <v>0</v>
      </c>
      <c r="J60" s="29">
        <f>J7*VLOOKUP($B60,'2021 Summary'!$A:$N,14,0)</f>
        <v>0</v>
      </c>
      <c r="K60" s="29">
        <f>K7*VLOOKUP($B60,'2021 Summary'!$A:$N,14,0)</f>
        <v>0</v>
      </c>
      <c r="L60" s="29">
        <f>L7*VLOOKUP($B60,'2021 Summary'!$A:$N,14,0)</f>
        <v>0</v>
      </c>
      <c r="M60" s="29">
        <f>M7*VLOOKUP($B60,'2021 Summary'!$A:$N,14,0)</f>
        <v>0</v>
      </c>
      <c r="N60" s="29">
        <f>N7*VLOOKUP($B60,'2021 Summary'!$A:$N,14,0)</f>
        <v>0</v>
      </c>
      <c r="O60" s="29">
        <f>O7*VLOOKUP($B60,'2021 Summary'!$A:$N,14,0)</f>
        <v>0</v>
      </c>
      <c r="P60" s="29">
        <f>P7*VLOOKUP($B60,'2021 Summary'!$A:$N,14,0)</f>
        <v>0</v>
      </c>
      <c r="Q60" s="30">
        <f>Q7*VLOOKUP($B60,'2021 Summary'!$A:$N,14,0)</f>
        <v>0</v>
      </c>
    </row>
    <row r="61" spans="2:17">
      <c r="B61" s="34" t="s">
        <v>36</v>
      </c>
      <c r="C61" s="28">
        <f>C8*VLOOKUP($B61,'2021 Summary'!$A:$N,14,0)</f>
        <v>0</v>
      </c>
      <c r="D61" s="29">
        <f>D8*VLOOKUP($B61,'2021 Summary'!$A:$N,14,0)</f>
        <v>0</v>
      </c>
      <c r="E61" s="29">
        <f>E8*VLOOKUP($B61,'2021 Summary'!$A:$N,14,0)</f>
        <v>0</v>
      </c>
      <c r="F61" s="29">
        <f>F8*VLOOKUP($B61,'2021 Summary'!$A:$N,14,0)</f>
        <v>0</v>
      </c>
      <c r="G61" s="29">
        <f>G8*VLOOKUP($B61,'2021 Summary'!$A:$N,14,0)</f>
        <v>0</v>
      </c>
      <c r="H61" s="29">
        <f>H8*VLOOKUP($B61,'2021 Summary'!$A:$N,14,0)</f>
        <v>0</v>
      </c>
      <c r="I61" s="29">
        <f>I8*VLOOKUP($B61,'2021 Summary'!$A:$N,14,0)</f>
        <v>0</v>
      </c>
      <c r="J61" s="29">
        <f>J8*VLOOKUP($B61,'2021 Summary'!$A:$N,14,0)</f>
        <v>0</v>
      </c>
      <c r="K61" s="29">
        <f>K8*VLOOKUP($B61,'2021 Summary'!$A:$N,14,0)</f>
        <v>0</v>
      </c>
      <c r="L61" s="29">
        <f>L8*VLOOKUP($B61,'2021 Summary'!$A:$N,14,0)</f>
        <v>0</v>
      </c>
      <c r="M61" s="29">
        <f>M8*VLOOKUP($B61,'2021 Summary'!$A:$N,14,0)</f>
        <v>0</v>
      </c>
      <c r="N61" s="29">
        <f>N8*VLOOKUP($B61,'2021 Summary'!$A:$N,14,0)</f>
        <v>0</v>
      </c>
      <c r="O61" s="29">
        <f>O8*VLOOKUP($B61,'2021 Summary'!$A:$N,14,0)</f>
        <v>0</v>
      </c>
      <c r="P61" s="29">
        <f>P8*VLOOKUP($B61,'2021 Summary'!$A:$N,14,0)</f>
        <v>0</v>
      </c>
      <c r="Q61" s="30">
        <f>Q8*VLOOKUP($B61,'2021 Summary'!$A:$N,14,0)</f>
        <v>0</v>
      </c>
    </row>
    <row r="62" spans="2:17">
      <c r="B62" s="34" t="s">
        <v>37</v>
      </c>
      <c r="C62" s="28">
        <f>C9*VLOOKUP($B62,'2021 Summary'!$A:$N,14,0)</f>
        <v>0</v>
      </c>
      <c r="D62" s="29">
        <f>D9*VLOOKUP($B62,'2021 Summary'!$A:$N,14,0)</f>
        <v>0</v>
      </c>
      <c r="E62" s="29">
        <f>E9*VLOOKUP($B62,'2021 Summary'!$A:$N,14,0)</f>
        <v>0</v>
      </c>
      <c r="F62" s="29">
        <f>F9*VLOOKUP($B62,'2021 Summary'!$A:$N,14,0)</f>
        <v>0</v>
      </c>
      <c r="G62" s="29">
        <f>G9*VLOOKUP($B62,'2021 Summary'!$A:$N,14,0)</f>
        <v>0</v>
      </c>
      <c r="H62" s="29">
        <f>H9*VLOOKUP($B62,'2021 Summary'!$A:$N,14,0)</f>
        <v>0</v>
      </c>
      <c r="I62" s="29">
        <f>I9*VLOOKUP($B62,'2021 Summary'!$A:$N,14,0)</f>
        <v>0</v>
      </c>
      <c r="J62" s="29">
        <f>J9*VLOOKUP($B62,'2021 Summary'!$A:$N,14,0)</f>
        <v>0</v>
      </c>
      <c r="K62" s="29">
        <f>K9*VLOOKUP($B62,'2021 Summary'!$A:$N,14,0)</f>
        <v>0</v>
      </c>
      <c r="L62" s="29">
        <f>L9*VLOOKUP($B62,'2021 Summary'!$A:$N,14,0)</f>
        <v>0</v>
      </c>
      <c r="M62" s="29">
        <f>M9*VLOOKUP($B62,'2021 Summary'!$A:$N,14,0)</f>
        <v>0</v>
      </c>
      <c r="N62" s="29">
        <f>N9*VLOOKUP($B62,'2021 Summary'!$A:$N,14,0)</f>
        <v>0</v>
      </c>
      <c r="O62" s="29">
        <f>O9*VLOOKUP($B62,'2021 Summary'!$A:$N,14,0)</f>
        <v>0</v>
      </c>
      <c r="P62" s="29">
        <f>P9*VLOOKUP($B62,'2021 Summary'!$A:$N,14,0)</f>
        <v>0</v>
      </c>
      <c r="Q62" s="30">
        <f>Q9*VLOOKUP($B62,'2021 Summary'!$A:$N,14,0)</f>
        <v>0</v>
      </c>
    </row>
    <row r="63" spans="2:17">
      <c r="B63" s="34" t="s">
        <v>38</v>
      </c>
      <c r="C63" s="28">
        <f>C10*VLOOKUP($B63,'2021 Summary'!$A:$N,14,0)</f>
        <v>0</v>
      </c>
      <c r="D63" s="29">
        <f>D10*VLOOKUP($B63,'2021 Summary'!$A:$N,14,0)</f>
        <v>0</v>
      </c>
      <c r="E63" s="29">
        <f>E10*VLOOKUP($B63,'2021 Summary'!$A:$N,14,0)</f>
        <v>0</v>
      </c>
      <c r="F63" s="29">
        <f>F10*VLOOKUP($B63,'2021 Summary'!$A:$N,14,0)</f>
        <v>0</v>
      </c>
      <c r="G63" s="29">
        <f>G10*VLOOKUP($B63,'2021 Summary'!$A:$N,14,0)</f>
        <v>0</v>
      </c>
      <c r="H63" s="29">
        <f>H10*VLOOKUP($B63,'2021 Summary'!$A:$N,14,0)</f>
        <v>0</v>
      </c>
      <c r="I63" s="29">
        <f>I10*VLOOKUP($B63,'2021 Summary'!$A:$N,14,0)</f>
        <v>0</v>
      </c>
      <c r="J63" s="29">
        <f>J10*VLOOKUP($B63,'2021 Summary'!$A:$N,14,0)</f>
        <v>0</v>
      </c>
      <c r="K63" s="29">
        <f>K10*VLOOKUP($B63,'2021 Summary'!$A:$N,14,0)</f>
        <v>0</v>
      </c>
      <c r="L63" s="29">
        <f>L10*VLOOKUP($B63,'2021 Summary'!$A:$N,14,0)</f>
        <v>0</v>
      </c>
      <c r="M63" s="29">
        <f>M10*VLOOKUP($B63,'2021 Summary'!$A:$N,14,0)</f>
        <v>0</v>
      </c>
      <c r="N63" s="29">
        <f>N10*VLOOKUP($B63,'2021 Summary'!$A:$N,14,0)</f>
        <v>0</v>
      </c>
      <c r="O63" s="29">
        <f>O10*VLOOKUP($B63,'2021 Summary'!$A:$N,14,0)</f>
        <v>0</v>
      </c>
      <c r="P63" s="29">
        <f>P10*VLOOKUP($B63,'2021 Summary'!$A:$N,14,0)</f>
        <v>0</v>
      </c>
      <c r="Q63" s="30">
        <f>Q10*VLOOKUP($B63,'2021 Summary'!$A:$N,14,0)</f>
        <v>0</v>
      </c>
    </row>
    <row r="64" spans="2:17" ht="15" thickBot="1">
      <c r="B64" s="35" t="s">
        <v>39</v>
      </c>
      <c r="C64" s="31">
        <f>C11*VLOOKUP($B64,'2021 Summary'!$A:$N,14,0)</f>
        <v>0</v>
      </c>
      <c r="D64" s="32">
        <f>D11*VLOOKUP($B64,'2021 Summary'!$A:$N,14,0)</f>
        <v>0</v>
      </c>
      <c r="E64" s="32">
        <f>E11*VLOOKUP($B64,'2021 Summary'!$A:$N,14,0)</f>
        <v>0</v>
      </c>
      <c r="F64" s="32">
        <f>F11*VLOOKUP($B64,'2021 Summary'!$A:$N,14,0)</f>
        <v>0</v>
      </c>
      <c r="G64" s="32">
        <f>G11*VLOOKUP($B64,'2021 Summary'!$A:$N,14,0)</f>
        <v>0</v>
      </c>
      <c r="H64" s="32">
        <f>H11*VLOOKUP($B64,'2021 Summary'!$A:$N,14,0)</f>
        <v>0</v>
      </c>
      <c r="I64" s="32">
        <f>I11*VLOOKUP($B64,'2021 Summary'!$A:$N,14,0)</f>
        <v>0</v>
      </c>
      <c r="J64" s="32">
        <f>J11*VLOOKUP($B64,'2021 Summary'!$A:$N,14,0)</f>
        <v>0</v>
      </c>
      <c r="K64" s="32">
        <f>K11*VLOOKUP($B64,'2021 Summary'!$A:$N,14,0)</f>
        <v>0</v>
      </c>
      <c r="L64" s="32">
        <f>L11*VLOOKUP($B64,'2021 Summary'!$A:$N,14,0)</f>
        <v>0</v>
      </c>
      <c r="M64" s="32">
        <f>M11*VLOOKUP($B64,'2021 Summary'!$A:$N,14,0)</f>
        <v>0</v>
      </c>
      <c r="N64" s="32">
        <f>N11*VLOOKUP($B64,'2021 Summary'!$A:$N,14,0)</f>
        <v>0</v>
      </c>
      <c r="O64" s="32">
        <f>O11*VLOOKUP($B64,'2021 Summary'!$A:$N,14,0)</f>
        <v>0</v>
      </c>
      <c r="P64" s="32">
        <f>P11*VLOOKUP($B64,'2021 Summary'!$A:$N,14,0)</f>
        <v>0</v>
      </c>
      <c r="Q64" s="33">
        <f>Q11*VLOOKUP($B64,'2021 Summary'!$A:$N,14,0)</f>
        <v>0</v>
      </c>
    </row>
    <row r="65" spans="2:18">
      <c r="B65" s="21"/>
      <c r="C65" s="144">
        <f>SUM(C56:C64)</f>
        <v>2784966.4557383689</v>
      </c>
      <c r="D65" s="144">
        <f t="shared" ref="D65:Q65" si="11">SUM(D56:D64)</f>
        <v>2777348.2377234772</v>
      </c>
      <c r="E65" s="144">
        <f t="shared" si="11"/>
        <v>2769740.9028771776</v>
      </c>
      <c r="F65" s="144">
        <f t="shared" si="11"/>
        <v>2762144.4356520879</v>
      </c>
      <c r="G65" s="144">
        <f t="shared" si="11"/>
        <v>2754558.8205230329</v>
      </c>
      <c r="H65" s="144">
        <f t="shared" si="11"/>
        <v>2747272.9177578934</v>
      </c>
      <c r="I65" s="144">
        <f t="shared" si="11"/>
        <v>2740286.7118758229</v>
      </c>
      <c r="J65" s="144">
        <f t="shared" si="11"/>
        <v>2733625.3070503389</v>
      </c>
      <c r="K65" s="144">
        <f t="shared" si="11"/>
        <v>2726082.9454967971</v>
      </c>
      <c r="L65" s="144">
        <f t="shared" si="11"/>
        <v>2718551.3587454748</v>
      </c>
      <c r="M65" s="144">
        <f t="shared" si="11"/>
        <v>2711030.5314037977</v>
      </c>
      <c r="N65" s="144">
        <f t="shared" si="11"/>
        <v>2703520.4481011801</v>
      </c>
      <c r="O65" s="144">
        <f t="shared" si="11"/>
        <v>2696021.0934889945</v>
      </c>
      <c r="P65" s="144">
        <f t="shared" si="11"/>
        <v>2688532.4522405406</v>
      </c>
      <c r="Q65" s="144">
        <f t="shared" si="11"/>
        <v>2681054.5090510137</v>
      </c>
    </row>
    <row r="66" spans="2:18">
      <c r="B66" s="21"/>
    </row>
    <row r="67" spans="2:18" ht="15" thickBot="1">
      <c r="B67" s="21"/>
    </row>
    <row r="68" spans="2:18" ht="15" thickBot="1">
      <c r="B68" s="1"/>
      <c r="C68" s="172" t="s">
        <v>49</v>
      </c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4"/>
      <c r="R68" s="47"/>
    </row>
    <row r="69" spans="2:18" ht="15" thickBot="1">
      <c r="B69" s="16" t="s">
        <v>28</v>
      </c>
      <c r="C69" s="22">
        <v>2021</v>
      </c>
      <c r="D69" s="23">
        <f>C69+1</f>
        <v>2022</v>
      </c>
      <c r="E69" s="23">
        <f t="shared" ref="E69:Q69" si="12">D69+1</f>
        <v>2023</v>
      </c>
      <c r="F69" s="23">
        <f t="shared" si="12"/>
        <v>2024</v>
      </c>
      <c r="G69" s="23">
        <f t="shared" si="12"/>
        <v>2025</v>
      </c>
      <c r="H69" s="23">
        <f t="shared" si="12"/>
        <v>2026</v>
      </c>
      <c r="I69" s="23">
        <f t="shared" si="12"/>
        <v>2027</v>
      </c>
      <c r="J69" s="23">
        <f t="shared" si="12"/>
        <v>2028</v>
      </c>
      <c r="K69" s="23">
        <f t="shared" si="12"/>
        <v>2029</v>
      </c>
      <c r="L69" s="23">
        <f t="shared" si="12"/>
        <v>2030</v>
      </c>
      <c r="M69" s="23">
        <f t="shared" si="12"/>
        <v>2031</v>
      </c>
      <c r="N69" s="23">
        <f t="shared" si="12"/>
        <v>2032</v>
      </c>
      <c r="O69" s="23">
        <f t="shared" si="12"/>
        <v>2033</v>
      </c>
      <c r="P69" s="23">
        <f t="shared" si="12"/>
        <v>2034</v>
      </c>
      <c r="Q69" s="24">
        <f t="shared" si="12"/>
        <v>2035</v>
      </c>
      <c r="R69" s="16" t="s">
        <v>51</v>
      </c>
    </row>
    <row r="70" spans="2:18">
      <c r="B70" s="48" t="s">
        <v>29</v>
      </c>
      <c r="C70" s="77">
        <f t="shared" ref="C70:Q70" si="13">C3/C$12</f>
        <v>0</v>
      </c>
      <c r="D70" s="78">
        <f t="shared" si="13"/>
        <v>0</v>
      </c>
      <c r="E70" s="78">
        <f t="shared" si="13"/>
        <v>0</v>
      </c>
      <c r="F70" s="78">
        <f t="shared" si="13"/>
        <v>0</v>
      </c>
      <c r="G70" s="78">
        <f t="shared" si="13"/>
        <v>0</v>
      </c>
      <c r="H70" s="78">
        <f t="shared" si="13"/>
        <v>0</v>
      </c>
      <c r="I70" s="78">
        <f t="shared" si="13"/>
        <v>0</v>
      </c>
      <c r="J70" s="78">
        <f t="shared" si="13"/>
        <v>0</v>
      </c>
      <c r="K70" s="78">
        <f t="shared" si="13"/>
        <v>0</v>
      </c>
      <c r="L70" s="78">
        <f t="shared" si="13"/>
        <v>0</v>
      </c>
      <c r="M70" s="78">
        <f t="shared" si="13"/>
        <v>0</v>
      </c>
      <c r="N70" s="78">
        <f t="shared" si="13"/>
        <v>0</v>
      </c>
      <c r="O70" s="78">
        <f t="shared" si="13"/>
        <v>0</v>
      </c>
      <c r="P70" s="78">
        <f t="shared" si="13"/>
        <v>0</v>
      </c>
      <c r="Q70" s="79">
        <f t="shared" si="13"/>
        <v>0</v>
      </c>
      <c r="R70" s="79">
        <f t="shared" ref="R70:R78" si="14">SUM(C3:Q3)/SUM($C$12:$Q$12)</f>
        <v>0</v>
      </c>
    </row>
    <row r="71" spans="2:18">
      <c r="B71" s="34" t="s">
        <v>31</v>
      </c>
      <c r="C71" s="80">
        <f t="shared" ref="C71:Q71" si="15">C4/C$12</f>
        <v>0</v>
      </c>
      <c r="D71" s="81">
        <f t="shared" si="15"/>
        <v>0</v>
      </c>
      <c r="E71" s="81">
        <f t="shared" si="15"/>
        <v>0</v>
      </c>
      <c r="F71" s="81">
        <f t="shared" si="15"/>
        <v>0</v>
      </c>
      <c r="G71" s="81">
        <f t="shared" si="15"/>
        <v>0</v>
      </c>
      <c r="H71" s="81">
        <f t="shared" si="15"/>
        <v>0</v>
      </c>
      <c r="I71" s="81">
        <f t="shared" si="15"/>
        <v>0</v>
      </c>
      <c r="J71" s="81">
        <f t="shared" si="15"/>
        <v>0</v>
      </c>
      <c r="K71" s="81">
        <f t="shared" si="15"/>
        <v>0</v>
      </c>
      <c r="L71" s="81">
        <f t="shared" si="15"/>
        <v>0</v>
      </c>
      <c r="M71" s="81">
        <f t="shared" si="15"/>
        <v>0</v>
      </c>
      <c r="N71" s="81">
        <f t="shared" si="15"/>
        <v>0</v>
      </c>
      <c r="O71" s="81">
        <f t="shared" si="15"/>
        <v>0</v>
      </c>
      <c r="P71" s="81">
        <f t="shared" si="15"/>
        <v>0</v>
      </c>
      <c r="Q71" s="82">
        <f t="shared" si="15"/>
        <v>0</v>
      </c>
      <c r="R71" s="82">
        <f t="shared" si="14"/>
        <v>0</v>
      </c>
    </row>
    <row r="72" spans="2:18">
      <c r="B72" s="34" t="s">
        <v>32</v>
      </c>
      <c r="C72" s="80">
        <f t="shared" ref="C72:Q72" si="16">C5/C$12</f>
        <v>0.52223807462853644</v>
      </c>
      <c r="D72" s="81">
        <f t="shared" si="16"/>
        <v>0.5215545811730693</v>
      </c>
      <c r="E72" s="81">
        <f t="shared" si="16"/>
        <v>0.52087010990150007</v>
      </c>
      <c r="F72" s="81">
        <f t="shared" si="16"/>
        <v>0.52018465941495007</v>
      </c>
      <c r="G72" s="81">
        <f t="shared" si="16"/>
        <v>0.51949822831253933</v>
      </c>
      <c r="H72" s="81">
        <f t="shared" si="16"/>
        <v>0.51886537388990062</v>
      </c>
      <c r="I72" s="81">
        <f t="shared" si="16"/>
        <v>0.51828632889964721</v>
      </c>
      <c r="J72" s="81">
        <f t="shared" si="16"/>
        <v>0.51776608458107287</v>
      </c>
      <c r="K72" s="81">
        <f t="shared" si="16"/>
        <v>0.51707619342882827</v>
      </c>
      <c r="L72" s="81">
        <f t="shared" si="16"/>
        <v>0.51638531530783949</v>
      </c>
      <c r="M72" s="81">
        <f t="shared" si="16"/>
        <v>0.51569344880613388</v>
      </c>
      <c r="N72" s="81">
        <f t="shared" si="16"/>
        <v>0.5150005925097193</v>
      </c>
      <c r="O72" s="81">
        <f t="shared" si="16"/>
        <v>0.51430674500258011</v>
      </c>
      <c r="P72" s="81">
        <f t="shared" si="16"/>
        <v>0.51361190486667541</v>
      </c>
      <c r="Q72" s="82">
        <f t="shared" si="16"/>
        <v>0.51291607068193534</v>
      </c>
      <c r="R72" s="82">
        <f t="shared" si="14"/>
        <v>0.5176344542575122</v>
      </c>
    </row>
    <row r="73" spans="2:18">
      <c r="B73" s="34" t="s">
        <v>34</v>
      </c>
      <c r="C73" s="80">
        <f t="shared" ref="C73:Q73" si="17">C6/C$12</f>
        <v>2.960750694945345E-4</v>
      </c>
      <c r="D73" s="81">
        <f t="shared" si="17"/>
        <v>2.9649863897878988E-4</v>
      </c>
      <c r="E73" s="81">
        <f t="shared" si="17"/>
        <v>2.9692281442797268E-4</v>
      </c>
      <c r="F73" s="81">
        <f t="shared" si="17"/>
        <v>2.9734759670898555E-4</v>
      </c>
      <c r="G73" s="81">
        <f t="shared" si="17"/>
        <v>2.9777298668997123E-4</v>
      </c>
      <c r="H73" s="81">
        <f t="shared" si="17"/>
        <v>2.9819898524031458E-4</v>
      </c>
      <c r="I73" s="81">
        <f t="shared" si="17"/>
        <v>2.9862559323064403E-4</v>
      </c>
      <c r="J73" s="81">
        <f t="shared" si="17"/>
        <v>2.9905281153283378E-4</v>
      </c>
      <c r="K73" s="81">
        <f t="shared" si="17"/>
        <v>2.9948064102000528E-4</v>
      </c>
      <c r="L73" s="81">
        <f t="shared" si="17"/>
        <v>2.9990908256652892E-4</v>
      </c>
      <c r="M73" s="81">
        <f t="shared" si="17"/>
        <v>3.0033813704802607E-4</v>
      </c>
      <c r="N73" s="81">
        <f t="shared" si="17"/>
        <v>3.0076780534137092E-4</v>
      </c>
      <c r="O73" s="81">
        <f t="shared" si="17"/>
        <v>3.0119808832469188E-4</v>
      </c>
      <c r="P73" s="81">
        <f t="shared" si="17"/>
        <v>3.0162898687737384E-4</v>
      </c>
      <c r="Q73" s="82">
        <f t="shared" si="17"/>
        <v>3.0206050188005964E-4</v>
      </c>
      <c r="R73" s="82">
        <f t="shared" si="14"/>
        <v>2.9904710721700381E-4</v>
      </c>
    </row>
    <row r="74" spans="2:18">
      <c r="B74" s="34" t="s">
        <v>35</v>
      </c>
      <c r="C74" s="80">
        <f t="shared" ref="C74:Q74" si="18">C7/C$12</f>
        <v>0.45363786170665199</v>
      </c>
      <c r="D74" s="81">
        <f t="shared" si="18"/>
        <v>0.45428684291081028</v>
      </c>
      <c r="E74" s="81">
        <f t="shared" si="18"/>
        <v>0.45493675255732074</v>
      </c>
      <c r="F74" s="81">
        <f t="shared" si="18"/>
        <v>0.45558759197442705</v>
      </c>
      <c r="G74" s="81">
        <f t="shared" si="18"/>
        <v>0.45623936249227315</v>
      </c>
      <c r="H74" s="81">
        <f t="shared" si="18"/>
        <v>0.45689206544290595</v>
      </c>
      <c r="I74" s="81">
        <f t="shared" si="18"/>
        <v>0.45754570216027773</v>
      </c>
      <c r="J74" s="81">
        <f t="shared" si="18"/>
        <v>0.45820027398024954</v>
      </c>
      <c r="K74" s="81">
        <f t="shared" si="18"/>
        <v>0.45885578224059326</v>
      </c>
      <c r="L74" s="81">
        <f t="shared" si="18"/>
        <v>0.45951222828099475</v>
      </c>
      <c r="M74" s="81">
        <f t="shared" si="18"/>
        <v>0.46016961344305624</v>
      </c>
      <c r="N74" s="81">
        <f t="shared" si="18"/>
        <v>0.46082793907029951</v>
      </c>
      <c r="O74" s="81">
        <f t="shared" si="18"/>
        <v>0.46148720650816832</v>
      </c>
      <c r="P74" s="81">
        <f t="shared" si="18"/>
        <v>0.46214741710403129</v>
      </c>
      <c r="Q74" s="82">
        <f t="shared" si="18"/>
        <v>0.46280857220718441</v>
      </c>
      <c r="R74" s="82">
        <f t="shared" si="14"/>
        <v>0.45819153398859808</v>
      </c>
    </row>
    <row r="75" spans="2:18">
      <c r="B75" s="34" t="s">
        <v>36</v>
      </c>
      <c r="C75" s="80">
        <f t="shared" ref="C75:Q75" si="19">C8/C$12</f>
        <v>0</v>
      </c>
      <c r="D75" s="81">
        <f t="shared" si="19"/>
        <v>0</v>
      </c>
      <c r="E75" s="81">
        <f t="shared" si="19"/>
        <v>0</v>
      </c>
      <c r="F75" s="81">
        <f t="shared" si="19"/>
        <v>0</v>
      </c>
      <c r="G75" s="81">
        <f t="shared" si="19"/>
        <v>0</v>
      </c>
      <c r="H75" s="81">
        <f t="shared" si="19"/>
        <v>0</v>
      </c>
      <c r="I75" s="81">
        <f t="shared" si="19"/>
        <v>0</v>
      </c>
      <c r="J75" s="81">
        <f t="shared" si="19"/>
        <v>0</v>
      </c>
      <c r="K75" s="81">
        <f t="shared" si="19"/>
        <v>0</v>
      </c>
      <c r="L75" s="81">
        <f t="shared" si="19"/>
        <v>0</v>
      </c>
      <c r="M75" s="81">
        <f t="shared" si="19"/>
        <v>0</v>
      </c>
      <c r="N75" s="81">
        <f t="shared" si="19"/>
        <v>0</v>
      </c>
      <c r="O75" s="81">
        <f t="shared" si="19"/>
        <v>0</v>
      </c>
      <c r="P75" s="81">
        <f t="shared" si="19"/>
        <v>0</v>
      </c>
      <c r="Q75" s="82">
        <f t="shared" si="19"/>
        <v>0</v>
      </c>
      <c r="R75" s="82">
        <f t="shared" si="14"/>
        <v>0</v>
      </c>
    </row>
    <row r="76" spans="2:18">
      <c r="B76" s="34" t="s">
        <v>37</v>
      </c>
      <c r="C76" s="80">
        <f t="shared" ref="C76:Q76" si="20">C9/C$12</f>
        <v>0</v>
      </c>
      <c r="D76" s="81">
        <f t="shared" si="20"/>
        <v>0</v>
      </c>
      <c r="E76" s="81">
        <f t="shared" si="20"/>
        <v>0</v>
      </c>
      <c r="F76" s="81">
        <f t="shared" si="20"/>
        <v>0</v>
      </c>
      <c r="G76" s="81">
        <f t="shared" si="20"/>
        <v>0</v>
      </c>
      <c r="H76" s="81">
        <f t="shared" si="20"/>
        <v>0</v>
      </c>
      <c r="I76" s="81">
        <f t="shared" si="20"/>
        <v>0</v>
      </c>
      <c r="J76" s="81">
        <f t="shared" si="20"/>
        <v>0</v>
      </c>
      <c r="K76" s="81">
        <f t="shared" si="20"/>
        <v>0</v>
      </c>
      <c r="L76" s="81">
        <f t="shared" si="20"/>
        <v>0</v>
      </c>
      <c r="M76" s="81">
        <f t="shared" si="20"/>
        <v>0</v>
      </c>
      <c r="N76" s="81">
        <f t="shared" si="20"/>
        <v>0</v>
      </c>
      <c r="O76" s="81">
        <f t="shared" si="20"/>
        <v>0</v>
      </c>
      <c r="P76" s="81">
        <f t="shared" si="20"/>
        <v>0</v>
      </c>
      <c r="Q76" s="82">
        <f t="shared" si="20"/>
        <v>0</v>
      </c>
      <c r="R76" s="82">
        <f t="shared" si="14"/>
        <v>0</v>
      </c>
    </row>
    <row r="77" spans="2:18">
      <c r="B77" s="34" t="s">
        <v>38</v>
      </c>
      <c r="C77" s="80">
        <f t="shared" ref="C77:Q77" si="21">C10/C$12</f>
        <v>2.3507470513101546E-2</v>
      </c>
      <c r="D77" s="81">
        <f t="shared" si="21"/>
        <v>2.3541100656897112E-2</v>
      </c>
      <c r="E77" s="81">
        <f t="shared" si="21"/>
        <v>2.3574778912486379E-2</v>
      </c>
      <c r="F77" s="81">
        <f t="shared" si="21"/>
        <v>2.3608505348698804E-2</v>
      </c>
      <c r="G77" s="81">
        <f t="shared" si="21"/>
        <v>2.3642280034462324E-2</v>
      </c>
      <c r="H77" s="81">
        <f t="shared" si="21"/>
        <v>2.3621544340287046E-2</v>
      </c>
      <c r="I77" s="81">
        <f t="shared" si="21"/>
        <v>2.3546064177793889E-2</v>
      </c>
      <c r="J77" s="81">
        <f t="shared" si="21"/>
        <v>2.3410846970012614E-2</v>
      </c>
      <c r="K77" s="81">
        <f t="shared" si="21"/>
        <v>2.3444338882702191E-2</v>
      </c>
      <c r="L77" s="81">
        <f t="shared" si="21"/>
        <v>2.3477878709429949E-2</v>
      </c>
      <c r="M77" s="81">
        <f t="shared" si="21"/>
        <v>2.351146651874244E-2</v>
      </c>
      <c r="N77" s="81">
        <f t="shared" si="21"/>
        <v>2.3545102379284272E-2</v>
      </c>
      <c r="O77" s="81">
        <f t="shared" si="21"/>
        <v>2.3578786359798272E-2</v>
      </c>
      <c r="P77" s="81">
        <f t="shared" si="21"/>
        <v>2.3612518529125597E-2</v>
      </c>
      <c r="Q77" s="82">
        <f t="shared" si="21"/>
        <v>2.3646298956205888E-2</v>
      </c>
      <c r="R77" s="82">
        <f t="shared" si="14"/>
        <v>2.3551229164786736E-2</v>
      </c>
    </row>
    <row r="78" spans="2:18" ht="15" thickBot="1">
      <c r="B78" s="35" t="s">
        <v>39</v>
      </c>
      <c r="C78" s="83">
        <f t="shared" ref="C78:Q78" si="22">C11/C$12</f>
        <v>3.2051808221546073E-4</v>
      </c>
      <c r="D78" s="84">
        <f t="shared" si="22"/>
        <v>3.2097662024438124E-4</v>
      </c>
      <c r="E78" s="84">
        <f t="shared" si="22"/>
        <v>3.2143581426475948E-4</v>
      </c>
      <c r="F78" s="84">
        <f t="shared" si="22"/>
        <v>3.2189566521506673E-4</v>
      </c>
      <c r="G78" s="84">
        <f t="shared" si="22"/>
        <v>3.2235617403511687E-4</v>
      </c>
      <c r="H78" s="84">
        <f t="shared" si="22"/>
        <v>3.2281734166606847E-4</v>
      </c>
      <c r="I78" s="84">
        <f t="shared" si="22"/>
        <v>3.2327916905042621E-4</v>
      </c>
      <c r="J78" s="84">
        <f t="shared" si="22"/>
        <v>3.2374165713204339E-4</v>
      </c>
      <c r="K78" s="84">
        <f t="shared" si="22"/>
        <v>3.2420480685612361E-4</v>
      </c>
      <c r="L78" s="84">
        <f t="shared" si="22"/>
        <v>3.2466861916922253E-4</v>
      </c>
      <c r="M78" s="84">
        <f t="shared" si="22"/>
        <v>3.2513309501924997E-4</v>
      </c>
      <c r="N78" s="84">
        <f t="shared" si="22"/>
        <v>3.2559823535547211E-4</v>
      </c>
      <c r="O78" s="84">
        <f t="shared" si="22"/>
        <v>3.2606404112851285E-4</v>
      </c>
      <c r="P78" s="84">
        <f t="shared" si="22"/>
        <v>3.2653051329035624E-4</v>
      </c>
      <c r="Q78" s="85">
        <f t="shared" si="22"/>
        <v>3.2699765279434819E-4</v>
      </c>
      <c r="R78" s="85">
        <f t="shared" si="14"/>
        <v>3.2373548188610569E-4</v>
      </c>
    </row>
    <row r="80" spans="2:18" ht="15" thickBot="1">
      <c r="B80" s="21"/>
    </row>
    <row r="81" spans="1:18" ht="15" thickBot="1">
      <c r="B81" s="1"/>
      <c r="C81" s="172" t="s">
        <v>52</v>
      </c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4"/>
      <c r="R81" s="47"/>
    </row>
    <row r="82" spans="1:18" ht="15" thickBot="1">
      <c r="B82" s="16" t="s">
        <v>28</v>
      </c>
      <c r="C82" s="22">
        <v>2021</v>
      </c>
      <c r="D82" s="23">
        <f>C82+1</f>
        <v>2022</v>
      </c>
      <c r="E82" s="23">
        <f t="shared" ref="E82:Q82" si="23">D82+1</f>
        <v>2023</v>
      </c>
      <c r="F82" s="23">
        <f t="shared" si="23"/>
        <v>2024</v>
      </c>
      <c r="G82" s="23">
        <f t="shared" si="23"/>
        <v>2025</v>
      </c>
      <c r="H82" s="23">
        <f t="shared" si="23"/>
        <v>2026</v>
      </c>
      <c r="I82" s="23">
        <f t="shared" si="23"/>
        <v>2027</v>
      </c>
      <c r="J82" s="23">
        <f t="shared" si="23"/>
        <v>2028</v>
      </c>
      <c r="K82" s="23">
        <f t="shared" si="23"/>
        <v>2029</v>
      </c>
      <c r="L82" s="23">
        <f t="shared" si="23"/>
        <v>2030</v>
      </c>
      <c r="M82" s="23">
        <f t="shared" si="23"/>
        <v>2031</v>
      </c>
      <c r="N82" s="23">
        <f t="shared" si="23"/>
        <v>2032</v>
      </c>
      <c r="O82" s="23">
        <f t="shared" si="23"/>
        <v>2033</v>
      </c>
      <c r="P82" s="23">
        <f t="shared" si="23"/>
        <v>2034</v>
      </c>
      <c r="Q82" s="24">
        <f t="shared" si="23"/>
        <v>2035</v>
      </c>
      <c r="R82" s="47"/>
    </row>
    <row r="83" spans="1:18">
      <c r="B83" s="48" t="s">
        <v>29</v>
      </c>
      <c r="C83" s="103">
        <v>20</v>
      </c>
      <c r="D83" s="104">
        <f>C83*1.05</f>
        <v>21</v>
      </c>
      <c r="E83" s="104">
        <f t="shared" ref="E83:Q83" si="24">D83*1.05</f>
        <v>22.05</v>
      </c>
      <c r="F83" s="104">
        <f t="shared" si="24"/>
        <v>23.152500000000003</v>
      </c>
      <c r="G83" s="104">
        <f t="shared" si="24"/>
        <v>24.310125000000003</v>
      </c>
      <c r="H83" s="104">
        <f t="shared" si="24"/>
        <v>25.525631250000004</v>
      </c>
      <c r="I83" s="104">
        <f t="shared" si="24"/>
        <v>26.801912812500007</v>
      </c>
      <c r="J83" s="104">
        <f t="shared" si="24"/>
        <v>28.142008453125008</v>
      </c>
      <c r="K83" s="104">
        <f t="shared" si="24"/>
        <v>29.549108875781261</v>
      </c>
      <c r="L83" s="104">
        <f t="shared" si="24"/>
        <v>31.026564319570326</v>
      </c>
      <c r="M83" s="104">
        <f t="shared" si="24"/>
        <v>32.577892535548841</v>
      </c>
      <c r="N83" s="104">
        <f t="shared" si="24"/>
        <v>34.206787162326286</v>
      </c>
      <c r="O83" s="104">
        <f t="shared" si="24"/>
        <v>35.917126520442601</v>
      </c>
      <c r="P83" s="104">
        <f t="shared" si="24"/>
        <v>37.712982846464733</v>
      </c>
      <c r="Q83" s="105">
        <f t="shared" si="24"/>
        <v>39.598631988787972</v>
      </c>
      <c r="R83" s="47"/>
    </row>
    <row r="84" spans="1:18">
      <c r="B84" s="34" t="s">
        <v>31</v>
      </c>
      <c r="C84" s="106">
        <v>20</v>
      </c>
      <c r="D84" s="107">
        <f t="shared" ref="D84:Q91" si="25">C84*1.05</f>
        <v>21</v>
      </c>
      <c r="E84" s="107">
        <f t="shared" si="25"/>
        <v>22.05</v>
      </c>
      <c r="F84" s="107">
        <f t="shared" si="25"/>
        <v>23.152500000000003</v>
      </c>
      <c r="G84" s="107">
        <f t="shared" si="25"/>
        <v>24.310125000000003</v>
      </c>
      <c r="H84" s="107">
        <f t="shared" si="25"/>
        <v>25.525631250000004</v>
      </c>
      <c r="I84" s="107">
        <f t="shared" si="25"/>
        <v>26.801912812500007</v>
      </c>
      <c r="J84" s="107">
        <f t="shared" si="25"/>
        <v>28.142008453125008</v>
      </c>
      <c r="K84" s="107">
        <f t="shared" si="25"/>
        <v>29.549108875781261</v>
      </c>
      <c r="L84" s="107">
        <f t="shared" si="25"/>
        <v>31.026564319570326</v>
      </c>
      <c r="M84" s="107">
        <f t="shared" si="25"/>
        <v>32.577892535548841</v>
      </c>
      <c r="N84" s="107">
        <f t="shared" si="25"/>
        <v>34.206787162326286</v>
      </c>
      <c r="O84" s="107">
        <f t="shared" si="25"/>
        <v>35.917126520442601</v>
      </c>
      <c r="P84" s="107">
        <f t="shared" si="25"/>
        <v>37.712982846464733</v>
      </c>
      <c r="Q84" s="108">
        <f t="shared" si="25"/>
        <v>39.598631988787972</v>
      </c>
      <c r="R84" s="47"/>
    </row>
    <row r="85" spans="1:18">
      <c r="B85" s="34" t="s">
        <v>32</v>
      </c>
      <c r="C85" s="106">
        <v>2</v>
      </c>
      <c r="D85" s="107">
        <f t="shared" si="25"/>
        <v>2.1</v>
      </c>
      <c r="E85" s="107">
        <f t="shared" si="25"/>
        <v>2.2050000000000001</v>
      </c>
      <c r="F85" s="107">
        <f t="shared" si="25"/>
        <v>2.3152500000000003</v>
      </c>
      <c r="G85" s="107">
        <f t="shared" si="25"/>
        <v>2.4310125000000005</v>
      </c>
      <c r="H85" s="107">
        <f t="shared" si="25"/>
        <v>2.5525631250000007</v>
      </c>
      <c r="I85" s="107">
        <f t="shared" si="25"/>
        <v>2.6801912812500008</v>
      </c>
      <c r="J85" s="107">
        <f t="shared" si="25"/>
        <v>2.8142008453125009</v>
      </c>
      <c r="K85" s="107">
        <f t="shared" si="25"/>
        <v>2.954910887578126</v>
      </c>
      <c r="L85" s="107">
        <f t="shared" si="25"/>
        <v>3.1026564319570324</v>
      </c>
      <c r="M85" s="107">
        <f t="shared" si="25"/>
        <v>3.257789253554884</v>
      </c>
      <c r="N85" s="107">
        <f t="shared" si="25"/>
        <v>3.4206787162326284</v>
      </c>
      <c r="O85" s="107">
        <f t="shared" si="25"/>
        <v>3.5917126520442602</v>
      </c>
      <c r="P85" s="107">
        <f t="shared" si="25"/>
        <v>3.7712982846464733</v>
      </c>
      <c r="Q85" s="108">
        <f t="shared" si="25"/>
        <v>3.9598631988787973</v>
      </c>
      <c r="R85" s="47"/>
    </row>
    <row r="86" spans="1:18">
      <c r="B86" s="34" t="s">
        <v>34</v>
      </c>
      <c r="C86" s="106">
        <v>1</v>
      </c>
      <c r="D86" s="107">
        <f t="shared" si="25"/>
        <v>1.05</v>
      </c>
      <c r="E86" s="107">
        <f t="shared" si="25"/>
        <v>1.1025</v>
      </c>
      <c r="F86" s="107">
        <f t="shared" si="25"/>
        <v>1.1576250000000001</v>
      </c>
      <c r="G86" s="107">
        <f t="shared" si="25"/>
        <v>1.2155062500000002</v>
      </c>
      <c r="H86" s="107">
        <f t="shared" si="25"/>
        <v>1.2762815625000004</v>
      </c>
      <c r="I86" s="107">
        <f t="shared" si="25"/>
        <v>1.3400956406250004</v>
      </c>
      <c r="J86" s="107">
        <f t="shared" si="25"/>
        <v>1.4071004226562505</v>
      </c>
      <c r="K86" s="107">
        <f t="shared" si="25"/>
        <v>1.477455443789063</v>
      </c>
      <c r="L86" s="107">
        <f t="shared" si="25"/>
        <v>1.5513282159785162</v>
      </c>
      <c r="M86" s="107">
        <f t="shared" si="25"/>
        <v>1.628894626777442</v>
      </c>
      <c r="N86" s="107">
        <f t="shared" si="25"/>
        <v>1.7103393581163142</v>
      </c>
      <c r="O86" s="107">
        <f t="shared" si="25"/>
        <v>1.7958563260221301</v>
      </c>
      <c r="P86" s="107">
        <f t="shared" si="25"/>
        <v>1.8856491423232367</v>
      </c>
      <c r="Q86" s="108">
        <f t="shared" si="25"/>
        <v>1.9799315994393987</v>
      </c>
      <c r="R86" s="47"/>
    </row>
    <row r="87" spans="1:18">
      <c r="B87" s="34" t="s">
        <v>35</v>
      </c>
      <c r="C87" s="106">
        <v>1</v>
      </c>
      <c r="D87" s="107">
        <f t="shared" si="25"/>
        <v>1.05</v>
      </c>
      <c r="E87" s="107">
        <f t="shared" si="25"/>
        <v>1.1025</v>
      </c>
      <c r="F87" s="107">
        <f t="shared" si="25"/>
        <v>1.1576250000000001</v>
      </c>
      <c r="G87" s="107">
        <f t="shared" si="25"/>
        <v>1.2155062500000002</v>
      </c>
      <c r="H87" s="107">
        <f t="shared" si="25"/>
        <v>1.2762815625000004</v>
      </c>
      <c r="I87" s="107">
        <f t="shared" si="25"/>
        <v>1.3400956406250004</v>
      </c>
      <c r="J87" s="107">
        <f t="shared" si="25"/>
        <v>1.4071004226562505</v>
      </c>
      <c r="K87" s="107">
        <f t="shared" si="25"/>
        <v>1.477455443789063</v>
      </c>
      <c r="L87" s="107">
        <f t="shared" si="25"/>
        <v>1.5513282159785162</v>
      </c>
      <c r="M87" s="107">
        <f t="shared" si="25"/>
        <v>1.628894626777442</v>
      </c>
      <c r="N87" s="107">
        <f t="shared" si="25"/>
        <v>1.7103393581163142</v>
      </c>
      <c r="O87" s="107">
        <f t="shared" si="25"/>
        <v>1.7958563260221301</v>
      </c>
      <c r="P87" s="107">
        <f t="shared" si="25"/>
        <v>1.8856491423232367</v>
      </c>
      <c r="Q87" s="108">
        <f t="shared" si="25"/>
        <v>1.9799315994393987</v>
      </c>
      <c r="R87" s="47"/>
    </row>
    <row r="88" spans="1:18">
      <c r="B88" s="34" t="s">
        <v>36</v>
      </c>
      <c r="C88" s="106">
        <v>25</v>
      </c>
      <c r="D88" s="107">
        <f t="shared" si="25"/>
        <v>26.25</v>
      </c>
      <c r="E88" s="107">
        <f t="shared" si="25"/>
        <v>27.5625</v>
      </c>
      <c r="F88" s="107">
        <f t="shared" si="25"/>
        <v>28.940625000000001</v>
      </c>
      <c r="G88" s="107">
        <f t="shared" si="25"/>
        <v>30.387656250000003</v>
      </c>
      <c r="H88" s="107">
        <f t="shared" si="25"/>
        <v>31.907039062500004</v>
      </c>
      <c r="I88" s="107">
        <f t="shared" si="25"/>
        <v>33.502391015625008</v>
      </c>
      <c r="J88" s="107">
        <f t="shared" si="25"/>
        <v>35.177510566406262</v>
      </c>
      <c r="K88" s="107">
        <f t="shared" si="25"/>
        <v>36.936386094726579</v>
      </c>
      <c r="L88" s="107">
        <f t="shared" si="25"/>
        <v>38.783205399462908</v>
      </c>
      <c r="M88" s="107">
        <f t="shared" si="25"/>
        <v>40.722365669436051</v>
      </c>
      <c r="N88" s="107">
        <f t="shared" si="25"/>
        <v>42.758483952907859</v>
      </c>
      <c r="O88" s="107">
        <f t="shared" si="25"/>
        <v>44.896408150553256</v>
      </c>
      <c r="P88" s="107">
        <f t="shared" si="25"/>
        <v>47.141228558080918</v>
      </c>
      <c r="Q88" s="108">
        <f t="shared" si="25"/>
        <v>49.498289985984968</v>
      </c>
      <c r="R88" s="47"/>
    </row>
    <row r="89" spans="1:18">
      <c r="B89" s="34" t="s">
        <v>37</v>
      </c>
      <c r="C89" s="106">
        <v>10</v>
      </c>
      <c r="D89" s="107">
        <f t="shared" si="25"/>
        <v>10.5</v>
      </c>
      <c r="E89" s="107">
        <f t="shared" si="25"/>
        <v>11.025</v>
      </c>
      <c r="F89" s="107">
        <f t="shared" si="25"/>
        <v>11.576250000000002</v>
      </c>
      <c r="G89" s="107">
        <f t="shared" si="25"/>
        <v>12.155062500000001</v>
      </c>
      <c r="H89" s="107">
        <f t="shared" si="25"/>
        <v>12.762815625000002</v>
      </c>
      <c r="I89" s="107">
        <f t="shared" si="25"/>
        <v>13.400956406250003</v>
      </c>
      <c r="J89" s="107">
        <f t="shared" si="25"/>
        <v>14.071004226562504</v>
      </c>
      <c r="K89" s="107">
        <f t="shared" si="25"/>
        <v>14.774554437890631</v>
      </c>
      <c r="L89" s="107">
        <f t="shared" si="25"/>
        <v>15.513282159785163</v>
      </c>
      <c r="M89" s="107">
        <f t="shared" si="25"/>
        <v>16.288946267774421</v>
      </c>
      <c r="N89" s="107">
        <f t="shared" si="25"/>
        <v>17.103393581163143</v>
      </c>
      <c r="O89" s="107">
        <f t="shared" si="25"/>
        <v>17.9585632602213</v>
      </c>
      <c r="P89" s="107">
        <f t="shared" si="25"/>
        <v>18.856491423232367</v>
      </c>
      <c r="Q89" s="108">
        <f t="shared" si="25"/>
        <v>19.799315994393986</v>
      </c>
      <c r="R89" s="47"/>
    </row>
    <row r="90" spans="1:18">
      <c r="B90" s="34" t="s">
        <v>38</v>
      </c>
      <c r="C90" s="106">
        <v>1</v>
      </c>
      <c r="D90" s="107">
        <f t="shared" si="25"/>
        <v>1.05</v>
      </c>
      <c r="E90" s="107">
        <f t="shared" si="25"/>
        <v>1.1025</v>
      </c>
      <c r="F90" s="107">
        <f t="shared" si="25"/>
        <v>1.1576250000000001</v>
      </c>
      <c r="G90" s="107">
        <f t="shared" si="25"/>
        <v>1.2155062500000002</v>
      </c>
      <c r="H90" s="107">
        <f t="shared" si="25"/>
        <v>1.2762815625000004</v>
      </c>
      <c r="I90" s="107">
        <f t="shared" si="25"/>
        <v>1.3400956406250004</v>
      </c>
      <c r="J90" s="107">
        <f t="shared" si="25"/>
        <v>1.4071004226562505</v>
      </c>
      <c r="K90" s="107">
        <f t="shared" si="25"/>
        <v>1.477455443789063</v>
      </c>
      <c r="L90" s="107">
        <f t="shared" si="25"/>
        <v>1.5513282159785162</v>
      </c>
      <c r="M90" s="107">
        <f t="shared" si="25"/>
        <v>1.628894626777442</v>
      </c>
      <c r="N90" s="107">
        <f t="shared" si="25"/>
        <v>1.7103393581163142</v>
      </c>
      <c r="O90" s="107">
        <f t="shared" si="25"/>
        <v>1.7958563260221301</v>
      </c>
      <c r="P90" s="107">
        <f t="shared" si="25"/>
        <v>1.8856491423232367</v>
      </c>
      <c r="Q90" s="108">
        <f t="shared" si="25"/>
        <v>1.9799315994393987</v>
      </c>
      <c r="R90" s="47"/>
    </row>
    <row r="91" spans="1:18" ht="15" thickBot="1">
      <c r="B91" s="35" t="s">
        <v>39</v>
      </c>
      <c r="C91" s="109">
        <v>0</v>
      </c>
      <c r="D91" s="110">
        <f t="shared" si="25"/>
        <v>0</v>
      </c>
      <c r="E91" s="110">
        <f t="shared" si="25"/>
        <v>0</v>
      </c>
      <c r="F91" s="110">
        <f t="shared" si="25"/>
        <v>0</v>
      </c>
      <c r="G91" s="110">
        <f t="shared" si="25"/>
        <v>0</v>
      </c>
      <c r="H91" s="110">
        <f t="shared" si="25"/>
        <v>0</v>
      </c>
      <c r="I91" s="110">
        <f t="shared" si="25"/>
        <v>0</v>
      </c>
      <c r="J91" s="110">
        <f t="shared" si="25"/>
        <v>0</v>
      </c>
      <c r="K91" s="110">
        <f t="shared" si="25"/>
        <v>0</v>
      </c>
      <c r="L91" s="110">
        <f t="shared" si="25"/>
        <v>0</v>
      </c>
      <c r="M91" s="110">
        <f t="shared" si="25"/>
        <v>0</v>
      </c>
      <c r="N91" s="110">
        <f t="shared" si="25"/>
        <v>0</v>
      </c>
      <c r="O91" s="110">
        <f t="shared" si="25"/>
        <v>0</v>
      </c>
      <c r="P91" s="110">
        <f t="shared" si="25"/>
        <v>0</v>
      </c>
      <c r="Q91" s="111">
        <f t="shared" si="25"/>
        <v>0</v>
      </c>
      <c r="R91" s="47"/>
    </row>
    <row r="92" spans="1:18" ht="15" thickBot="1">
      <c r="A92" s="102"/>
    </row>
    <row r="93" spans="1:18" ht="15" thickBot="1">
      <c r="B93" s="49"/>
      <c r="C93" s="177" t="s">
        <v>53</v>
      </c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9"/>
    </row>
    <row r="94" spans="1:18" ht="15" thickBot="1">
      <c r="B94" s="50" t="s">
        <v>28</v>
      </c>
      <c r="C94" s="51">
        <v>2021</v>
      </c>
      <c r="D94" s="52">
        <f>C94+1</f>
        <v>2022</v>
      </c>
      <c r="E94" s="52">
        <f t="shared" ref="E94:Q94" si="26">D94+1</f>
        <v>2023</v>
      </c>
      <c r="F94" s="52">
        <f t="shared" si="26"/>
        <v>2024</v>
      </c>
      <c r="G94" s="52">
        <f t="shared" si="26"/>
        <v>2025</v>
      </c>
      <c r="H94" s="52">
        <f t="shared" si="26"/>
        <v>2026</v>
      </c>
      <c r="I94" s="52">
        <f t="shared" si="26"/>
        <v>2027</v>
      </c>
      <c r="J94" s="52">
        <f t="shared" si="26"/>
        <v>2028</v>
      </c>
      <c r="K94" s="52">
        <f t="shared" si="26"/>
        <v>2029</v>
      </c>
      <c r="L94" s="52">
        <f t="shared" si="26"/>
        <v>2030</v>
      </c>
      <c r="M94" s="52">
        <f t="shared" si="26"/>
        <v>2031</v>
      </c>
      <c r="N94" s="52">
        <f t="shared" si="26"/>
        <v>2032</v>
      </c>
      <c r="O94" s="52">
        <f t="shared" si="26"/>
        <v>2033</v>
      </c>
      <c r="P94" s="52">
        <f t="shared" si="26"/>
        <v>2034</v>
      </c>
      <c r="Q94" s="67">
        <f t="shared" si="26"/>
        <v>2035</v>
      </c>
    </row>
    <row r="95" spans="1:18">
      <c r="B95" s="53" t="s">
        <v>29</v>
      </c>
      <c r="C95" s="93">
        <v>0</v>
      </c>
      <c r="D95" s="94">
        <v>0</v>
      </c>
      <c r="E95" s="94">
        <v>0</v>
      </c>
      <c r="F95" s="94">
        <v>0</v>
      </c>
      <c r="G95" s="94">
        <v>0</v>
      </c>
      <c r="H95" s="94">
        <v>0</v>
      </c>
      <c r="I95" s="94">
        <v>0</v>
      </c>
      <c r="J95" s="94">
        <v>0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5">
        <v>0</v>
      </c>
    </row>
    <row r="96" spans="1:18">
      <c r="B96" s="57" t="s">
        <v>31</v>
      </c>
      <c r="C96" s="96">
        <v>0</v>
      </c>
      <c r="D96" s="97">
        <v>0</v>
      </c>
      <c r="E96" s="97">
        <v>0</v>
      </c>
      <c r="F96" s="97">
        <v>0</v>
      </c>
      <c r="G96" s="97">
        <v>0</v>
      </c>
      <c r="H96" s="97">
        <v>0</v>
      </c>
      <c r="I96" s="97">
        <v>0</v>
      </c>
      <c r="J96" s="97">
        <v>0</v>
      </c>
      <c r="K96" s="97">
        <v>0</v>
      </c>
      <c r="L96" s="97">
        <v>0</v>
      </c>
      <c r="M96" s="97">
        <v>0</v>
      </c>
      <c r="N96" s="97">
        <v>0</v>
      </c>
      <c r="O96" s="97">
        <v>0</v>
      </c>
      <c r="P96" s="97">
        <v>0</v>
      </c>
      <c r="Q96" s="98">
        <v>0</v>
      </c>
    </row>
    <row r="97" spans="2:17">
      <c r="B97" s="57" t="s">
        <v>32</v>
      </c>
      <c r="C97" s="96">
        <v>0</v>
      </c>
      <c r="D97" s="97">
        <v>0</v>
      </c>
      <c r="E97" s="97">
        <v>0</v>
      </c>
      <c r="F97" s="97">
        <v>0</v>
      </c>
      <c r="G97" s="97">
        <v>0</v>
      </c>
      <c r="H97" s="97">
        <v>0</v>
      </c>
      <c r="I97" s="97">
        <v>0</v>
      </c>
      <c r="J97" s="97">
        <v>0</v>
      </c>
      <c r="K97" s="97">
        <v>0</v>
      </c>
      <c r="L97" s="97">
        <v>0</v>
      </c>
      <c r="M97" s="97">
        <v>0</v>
      </c>
      <c r="N97" s="97">
        <v>0</v>
      </c>
      <c r="O97" s="97">
        <v>0</v>
      </c>
      <c r="P97" s="97">
        <v>0</v>
      </c>
      <c r="Q97" s="98">
        <v>0</v>
      </c>
    </row>
    <row r="98" spans="2:17">
      <c r="B98" s="57" t="s">
        <v>34</v>
      </c>
      <c r="C98" s="96">
        <v>0</v>
      </c>
      <c r="D98" s="97">
        <v>0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8">
        <v>0</v>
      </c>
    </row>
    <row r="99" spans="2:17">
      <c r="B99" s="57" t="s">
        <v>35</v>
      </c>
      <c r="C99" s="96">
        <v>0</v>
      </c>
      <c r="D99" s="97">
        <v>0</v>
      </c>
      <c r="E99" s="97">
        <v>0</v>
      </c>
      <c r="F99" s="97">
        <v>0</v>
      </c>
      <c r="G99" s="97">
        <v>0</v>
      </c>
      <c r="H99" s="97">
        <v>0</v>
      </c>
      <c r="I99" s="97">
        <v>0</v>
      </c>
      <c r="J99" s="97">
        <v>0</v>
      </c>
      <c r="K99" s="97">
        <v>0</v>
      </c>
      <c r="L99" s="97">
        <v>0</v>
      </c>
      <c r="M99" s="97">
        <v>0</v>
      </c>
      <c r="N99" s="97">
        <v>0</v>
      </c>
      <c r="O99" s="97">
        <v>0</v>
      </c>
      <c r="P99" s="97">
        <v>0</v>
      </c>
      <c r="Q99" s="98">
        <v>0</v>
      </c>
    </row>
    <row r="100" spans="2:17">
      <c r="B100" s="57" t="s">
        <v>36</v>
      </c>
      <c r="C100" s="96">
        <v>0</v>
      </c>
      <c r="D100" s="97">
        <v>0</v>
      </c>
      <c r="E100" s="97">
        <v>0</v>
      </c>
      <c r="F100" s="97">
        <v>0</v>
      </c>
      <c r="G100" s="97">
        <v>0</v>
      </c>
      <c r="H100" s="97">
        <v>0</v>
      </c>
      <c r="I100" s="97">
        <v>0</v>
      </c>
      <c r="J100" s="97">
        <v>0</v>
      </c>
      <c r="K100" s="97">
        <v>0</v>
      </c>
      <c r="L100" s="97">
        <v>0</v>
      </c>
      <c r="M100" s="97">
        <v>0</v>
      </c>
      <c r="N100" s="97">
        <v>0</v>
      </c>
      <c r="O100" s="97">
        <v>0</v>
      </c>
      <c r="P100" s="97">
        <v>0</v>
      </c>
      <c r="Q100" s="98">
        <v>0</v>
      </c>
    </row>
    <row r="101" spans="2:17">
      <c r="B101" s="57" t="s">
        <v>37</v>
      </c>
      <c r="C101" s="96">
        <v>0</v>
      </c>
      <c r="D101" s="97">
        <v>0</v>
      </c>
      <c r="E101" s="97">
        <v>0</v>
      </c>
      <c r="F101" s="97">
        <v>0</v>
      </c>
      <c r="G101" s="97">
        <v>0</v>
      </c>
      <c r="H101" s="97">
        <v>0</v>
      </c>
      <c r="I101" s="97">
        <v>0</v>
      </c>
      <c r="J101" s="97">
        <v>0</v>
      </c>
      <c r="K101" s="97">
        <v>0</v>
      </c>
      <c r="L101" s="97">
        <v>0</v>
      </c>
      <c r="M101" s="97">
        <v>0</v>
      </c>
      <c r="N101" s="97">
        <v>0</v>
      </c>
      <c r="O101" s="97">
        <v>0</v>
      </c>
      <c r="P101" s="97">
        <v>0</v>
      </c>
      <c r="Q101" s="98">
        <v>0</v>
      </c>
    </row>
    <row r="102" spans="2:17">
      <c r="B102" s="57" t="s">
        <v>38</v>
      </c>
      <c r="C102" s="96">
        <v>0</v>
      </c>
      <c r="D102" s="97">
        <v>0</v>
      </c>
      <c r="E102" s="97">
        <v>0</v>
      </c>
      <c r="F102" s="97">
        <v>0</v>
      </c>
      <c r="G102" s="97">
        <v>0</v>
      </c>
      <c r="H102" s="97">
        <v>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8">
        <v>0</v>
      </c>
    </row>
    <row r="103" spans="2:17" ht="15" thickBot="1">
      <c r="B103" s="62" t="s">
        <v>39</v>
      </c>
      <c r="C103" s="99">
        <v>0</v>
      </c>
      <c r="D103" s="100">
        <v>0</v>
      </c>
      <c r="E103" s="100">
        <v>0</v>
      </c>
      <c r="F103" s="100">
        <v>0</v>
      </c>
      <c r="G103" s="100">
        <v>0</v>
      </c>
      <c r="H103" s="100">
        <v>0</v>
      </c>
      <c r="I103" s="100">
        <v>0</v>
      </c>
      <c r="J103" s="100">
        <v>0</v>
      </c>
      <c r="K103" s="100">
        <v>0</v>
      </c>
      <c r="L103" s="100">
        <v>0</v>
      </c>
      <c r="M103" s="100">
        <v>0</v>
      </c>
      <c r="N103" s="100">
        <v>0</v>
      </c>
      <c r="O103" s="100">
        <v>0</v>
      </c>
      <c r="P103" s="100">
        <v>0</v>
      </c>
      <c r="Q103" s="101">
        <v>0</v>
      </c>
    </row>
    <row r="104" spans="2:17" ht="15" thickBot="1"/>
    <row r="105" spans="2:17" ht="15" thickBot="1">
      <c r="B105" s="49"/>
      <c r="C105" s="177" t="s">
        <v>54</v>
      </c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9"/>
    </row>
    <row r="106" spans="2:17" ht="15" thickBot="1">
      <c r="B106" s="50" t="s">
        <v>50</v>
      </c>
      <c r="C106" s="51">
        <v>2021</v>
      </c>
      <c r="D106" s="52">
        <f>C106+1</f>
        <v>2022</v>
      </c>
      <c r="E106" s="52">
        <f t="shared" ref="E106:Q106" si="27">D106+1</f>
        <v>2023</v>
      </c>
      <c r="F106" s="52">
        <f t="shared" si="27"/>
        <v>2024</v>
      </c>
      <c r="G106" s="52">
        <f t="shared" si="27"/>
        <v>2025</v>
      </c>
      <c r="H106" s="52">
        <f t="shared" si="27"/>
        <v>2026</v>
      </c>
      <c r="I106" s="52">
        <f t="shared" si="27"/>
        <v>2027</v>
      </c>
      <c r="J106" s="52">
        <f t="shared" si="27"/>
        <v>2028</v>
      </c>
      <c r="K106" s="52">
        <f t="shared" si="27"/>
        <v>2029</v>
      </c>
      <c r="L106" s="52">
        <f t="shared" si="27"/>
        <v>2030</v>
      </c>
      <c r="M106" s="52">
        <f t="shared" si="27"/>
        <v>2031</v>
      </c>
      <c r="N106" s="52">
        <f t="shared" si="27"/>
        <v>2032</v>
      </c>
      <c r="O106" s="52">
        <f t="shared" si="27"/>
        <v>2033</v>
      </c>
      <c r="P106" s="52">
        <f t="shared" si="27"/>
        <v>2034</v>
      </c>
      <c r="Q106" s="67">
        <f t="shared" si="27"/>
        <v>2035</v>
      </c>
    </row>
    <row r="107" spans="2:17">
      <c r="B107" s="53" t="s">
        <v>29</v>
      </c>
      <c r="C107" s="54">
        <f>SUMIFS('Combined Data Set'!$M$3:$M$575,'Combined Data Set'!$K$3:$K$575,$B107,'Combined Data Set'!$AB$3:$AB$575,C$118)</f>
        <v>3.5</v>
      </c>
      <c r="D107" s="55">
        <f>SUMIFS('Combined Data Set'!$M$3:$M$575,'Combined Data Set'!$K$3:$K$575,$B107,'Combined Data Set'!$AB$3:$AB$575,D$118)</f>
        <v>0</v>
      </c>
      <c r="E107" s="55">
        <f>SUMIFS('Combined Data Set'!$M$3:$M$575,'Combined Data Set'!$K$3:$K$575,$B107,'Combined Data Set'!$AB$3:$AB$575,E$118)</f>
        <v>0</v>
      </c>
      <c r="F107" s="55">
        <f>SUMIFS('Combined Data Set'!$M$3:$M$575,'Combined Data Set'!$K$3:$K$575,$B107,'Combined Data Set'!$AB$3:$AB$575,F$118)</f>
        <v>0</v>
      </c>
      <c r="G107" s="55">
        <f>SUMIFS('Combined Data Set'!$M$3:$M$575,'Combined Data Set'!$K$3:$K$575,$B107,'Combined Data Set'!$AB$3:$AB$575,G$118)</f>
        <v>0</v>
      </c>
      <c r="H107" s="55">
        <f>SUMIFS('Combined Data Set'!$M$3:$M$575,'Combined Data Set'!$K$3:$K$575,$B107,'Combined Data Set'!$AB$3:$AB$575,H$118)</f>
        <v>0</v>
      </c>
      <c r="I107" s="55">
        <f>SUMIFS('Combined Data Set'!$M$3:$M$575,'Combined Data Set'!$K$3:$K$575,$B107,'Combined Data Set'!$AB$3:$AB$575,I$118)</f>
        <v>0</v>
      </c>
      <c r="J107" s="55">
        <f>SUMIFS('Combined Data Set'!$M$3:$M$575,'Combined Data Set'!$K$3:$K$575,$B107,'Combined Data Set'!$AB$3:$AB$575,J$118)</f>
        <v>0</v>
      </c>
      <c r="K107" s="55">
        <f>SUMIFS('Combined Data Set'!$M$3:$M$575,'Combined Data Set'!$K$3:$K$575,$B107,'Combined Data Set'!$AB$3:$AB$575,K$118)</f>
        <v>0</v>
      </c>
      <c r="L107" s="55">
        <f>SUMIFS('Combined Data Set'!$M$3:$M$575,'Combined Data Set'!$K$3:$K$575,$B107,'Combined Data Set'!$AB$3:$AB$575,L$118)</f>
        <v>0</v>
      </c>
      <c r="M107" s="55">
        <f>SUMIFS('Combined Data Set'!$M$3:$M$575,'Combined Data Set'!$K$3:$K$575,$B107,'Combined Data Set'!$AB$3:$AB$575,M$118)</f>
        <v>0</v>
      </c>
      <c r="N107" s="55">
        <f>SUMIFS('Combined Data Set'!$M$3:$M$575,'Combined Data Set'!$K$3:$K$575,$B107,'Combined Data Set'!$AB$3:$AB$575,N$118)</f>
        <v>0</v>
      </c>
      <c r="O107" s="55">
        <f>SUMIFS('Combined Data Set'!$M$3:$M$575,'Combined Data Set'!$K$3:$K$575,$B107,'Combined Data Set'!$AB$3:$AB$575,O$118)</f>
        <v>0</v>
      </c>
      <c r="P107" s="55">
        <f>SUMIFS('Combined Data Set'!$M$3:$M$575,'Combined Data Set'!$K$3:$K$575,$B107,'Combined Data Set'!$AB$3:$AB$575,P$118)</f>
        <v>0</v>
      </c>
      <c r="Q107" s="90">
        <f>SUMIFS('Combined Data Set'!$M$3:$M$575,'Combined Data Set'!$K$3:$K$575,$B107,'Combined Data Set'!$AB$3:$AB$575,Q$118)</f>
        <v>0</v>
      </c>
    </row>
    <row r="108" spans="2:17">
      <c r="B108" s="57" t="s">
        <v>31</v>
      </c>
      <c r="C108" s="58">
        <f>SUMIFS('Combined Data Set'!$M$3:$M$575,'Combined Data Set'!$K$3:$K$575,$B108,'Combined Data Set'!$AB$3:$AB$575,C$118)</f>
        <v>0</v>
      </c>
      <c r="D108" s="59">
        <f>SUMIFS('Combined Data Set'!$M$3:$M$575,'Combined Data Set'!$K$3:$K$575,$B108,'Combined Data Set'!$AB$3:$AB$575,D$118)</f>
        <v>0</v>
      </c>
      <c r="E108" s="59">
        <f>SUMIFS('Combined Data Set'!$M$3:$M$575,'Combined Data Set'!$K$3:$K$575,$B108,'Combined Data Set'!$AB$3:$AB$575,E$118)</f>
        <v>0</v>
      </c>
      <c r="F108" s="59">
        <f>SUMIFS('Combined Data Set'!$M$3:$M$575,'Combined Data Set'!$K$3:$K$575,$B108,'Combined Data Set'!$AB$3:$AB$575,F$118)</f>
        <v>285</v>
      </c>
      <c r="G108" s="59">
        <f>SUMIFS('Combined Data Set'!$M$3:$M$575,'Combined Data Set'!$K$3:$K$575,$B108,'Combined Data Set'!$AB$3:$AB$575,G$118)</f>
        <v>0</v>
      </c>
      <c r="H108" s="59">
        <f>SUMIFS('Combined Data Set'!$M$3:$M$575,'Combined Data Set'!$K$3:$K$575,$B108,'Combined Data Set'!$AB$3:$AB$575,H$118)</f>
        <v>0</v>
      </c>
      <c r="I108" s="59">
        <f>SUMIFS('Combined Data Set'!$M$3:$M$575,'Combined Data Set'!$K$3:$K$575,$B108,'Combined Data Set'!$AB$3:$AB$575,I$118)</f>
        <v>0</v>
      </c>
      <c r="J108" s="59">
        <f>SUMIFS('Combined Data Set'!$M$3:$M$575,'Combined Data Set'!$K$3:$K$575,$B108,'Combined Data Set'!$AB$3:$AB$575,J$118)</f>
        <v>0</v>
      </c>
      <c r="K108" s="59">
        <f>SUMIFS('Combined Data Set'!$M$3:$M$575,'Combined Data Set'!$K$3:$K$575,$B108,'Combined Data Set'!$AB$3:$AB$575,K$118)</f>
        <v>0</v>
      </c>
      <c r="L108" s="59">
        <f>SUMIFS('Combined Data Set'!$M$3:$M$575,'Combined Data Set'!$K$3:$K$575,$B108,'Combined Data Set'!$AB$3:$AB$575,L$118)</f>
        <v>0</v>
      </c>
      <c r="M108" s="59">
        <f>SUMIFS('Combined Data Set'!$M$3:$M$575,'Combined Data Set'!$K$3:$K$575,$B108,'Combined Data Set'!$AB$3:$AB$575,M$118)</f>
        <v>0</v>
      </c>
      <c r="N108" s="59">
        <f>SUMIFS('Combined Data Set'!$M$3:$M$575,'Combined Data Set'!$K$3:$K$575,$B108,'Combined Data Set'!$AB$3:$AB$575,N$118)</f>
        <v>0</v>
      </c>
      <c r="O108" s="59">
        <f>SUMIFS('Combined Data Set'!$M$3:$M$575,'Combined Data Set'!$K$3:$K$575,$B108,'Combined Data Set'!$AB$3:$AB$575,O$118)</f>
        <v>0</v>
      </c>
      <c r="P108" s="59">
        <f>SUMIFS('Combined Data Set'!$M$3:$M$575,'Combined Data Set'!$K$3:$K$575,$B108,'Combined Data Set'!$AB$3:$AB$575,P$118)</f>
        <v>0</v>
      </c>
      <c r="Q108" s="91">
        <f>SUMIFS('Combined Data Set'!$M$3:$M$575,'Combined Data Set'!$K$3:$K$575,$B108,'Combined Data Set'!$AB$3:$AB$575,Q$118)</f>
        <v>0</v>
      </c>
    </row>
    <row r="109" spans="2:17">
      <c r="B109" s="57" t="s">
        <v>32</v>
      </c>
      <c r="C109" s="58">
        <f>SUMIFS('Combined Data Set'!$M$3:$M$575,'Combined Data Set'!$K$3:$K$575,$B109,'Combined Data Set'!$AB$3:$AB$575,C$118)</f>
        <v>89.5</v>
      </c>
      <c r="D109" s="59">
        <f>SUMIFS('Combined Data Set'!$M$3:$M$575,'Combined Data Set'!$K$3:$K$575,$B109,'Combined Data Set'!$AB$3:$AB$575,D$118)</f>
        <v>385.79999999999995</v>
      </c>
      <c r="E109" s="59">
        <f>SUMIFS('Combined Data Set'!$M$3:$M$575,'Combined Data Set'!$K$3:$K$575,$B109,'Combined Data Set'!$AB$3:$AB$575,E$118)</f>
        <v>0</v>
      </c>
      <c r="F109" s="59">
        <f>SUMIFS('Combined Data Set'!$M$3:$M$575,'Combined Data Set'!$K$3:$K$575,$B109,'Combined Data Set'!$AB$3:$AB$575,F$118)</f>
        <v>0</v>
      </c>
      <c r="G109" s="59">
        <f>SUMIFS('Combined Data Set'!$M$3:$M$575,'Combined Data Set'!$K$3:$K$575,$B109,'Combined Data Set'!$AB$3:$AB$575,G$118)</f>
        <v>0</v>
      </c>
      <c r="H109" s="59">
        <f>SUMIFS('Combined Data Set'!$M$3:$M$575,'Combined Data Set'!$K$3:$K$575,$B109,'Combined Data Set'!$AB$3:$AB$575,H$118)</f>
        <v>0</v>
      </c>
      <c r="I109" s="59">
        <f>SUMIFS('Combined Data Set'!$M$3:$M$575,'Combined Data Set'!$K$3:$K$575,$B109,'Combined Data Set'!$AB$3:$AB$575,I$118)</f>
        <v>0</v>
      </c>
      <c r="J109" s="59">
        <f>SUMIFS('Combined Data Set'!$M$3:$M$575,'Combined Data Set'!$K$3:$K$575,$B109,'Combined Data Set'!$AB$3:$AB$575,J$118)</f>
        <v>0</v>
      </c>
      <c r="K109" s="59">
        <f>SUMIFS('Combined Data Set'!$M$3:$M$575,'Combined Data Set'!$K$3:$K$575,$B109,'Combined Data Set'!$AB$3:$AB$575,K$118)</f>
        <v>0</v>
      </c>
      <c r="L109" s="59">
        <f>SUMIFS('Combined Data Set'!$M$3:$M$575,'Combined Data Set'!$K$3:$K$575,$B109,'Combined Data Set'!$AB$3:$AB$575,L$118)</f>
        <v>0</v>
      </c>
      <c r="M109" s="59">
        <f>SUMIFS('Combined Data Set'!$M$3:$M$575,'Combined Data Set'!$K$3:$K$575,$B109,'Combined Data Set'!$AB$3:$AB$575,M$118)</f>
        <v>0</v>
      </c>
      <c r="N109" s="59">
        <f>SUMIFS('Combined Data Set'!$M$3:$M$575,'Combined Data Set'!$K$3:$K$575,$B109,'Combined Data Set'!$AB$3:$AB$575,N$118)</f>
        <v>0</v>
      </c>
      <c r="O109" s="59">
        <f>SUMIFS('Combined Data Set'!$M$3:$M$575,'Combined Data Set'!$K$3:$K$575,$B109,'Combined Data Set'!$AB$3:$AB$575,O$118)</f>
        <v>0</v>
      </c>
      <c r="P109" s="59">
        <f>SUMIFS('Combined Data Set'!$M$3:$M$575,'Combined Data Set'!$K$3:$K$575,$B109,'Combined Data Set'!$AB$3:$AB$575,P$118)</f>
        <v>0</v>
      </c>
      <c r="Q109" s="91">
        <f>SUMIFS('Combined Data Set'!$M$3:$M$575,'Combined Data Set'!$K$3:$K$575,$B109,'Combined Data Set'!$AB$3:$AB$575,Q$118)</f>
        <v>0</v>
      </c>
    </row>
    <row r="110" spans="2:17">
      <c r="B110" s="57" t="s">
        <v>34</v>
      </c>
      <c r="C110" s="58">
        <f>SUMIFS('Combined Data Set'!$M$3:$M$575,'Combined Data Set'!$K$3:$K$575,$B110,'Combined Data Set'!$AB$3:$AB$575,C$118)</f>
        <v>0</v>
      </c>
      <c r="D110" s="59">
        <f>SUMIFS('Combined Data Set'!$M$3:$M$575,'Combined Data Set'!$K$3:$K$575,$B110,'Combined Data Set'!$AB$3:$AB$575,D$118)</f>
        <v>0</v>
      </c>
      <c r="E110" s="59">
        <f>SUMIFS('Combined Data Set'!$M$3:$M$575,'Combined Data Set'!$K$3:$K$575,$B110,'Combined Data Set'!$AB$3:$AB$575,E$118)</f>
        <v>0</v>
      </c>
      <c r="F110" s="59">
        <f>SUMIFS('Combined Data Set'!$M$3:$M$575,'Combined Data Set'!$K$3:$K$575,$B110,'Combined Data Set'!$AB$3:$AB$575,F$118)</f>
        <v>0</v>
      </c>
      <c r="G110" s="59">
        <f>SUMIFS('Combined Data Set'!$M$3:$M$575,'Combined Data Set'!$K$3:$K$575,$B110,'Combined Data Set'!$AB$3:$AB$575,G$118)</f>
        <v>0</v>
      </c>
      <c r="H110" s="59">
        <f>SUMIFS('Combined Data Set'!$M$3:$M$575,'Combined Data Set'!$K$3:$K$575,$B110,'Combined Data Set'!$AB$3:$AB$575,H$118)</f>
        <v>0</v>
      </c>
      <c r="I110" s="59">
        <f>SUMIFS('Combined Data Set'!$M$3:$M$575,'Combined Data Set'!$K$3:$K$575,$B110,'Combined Data Set'!$AB$3:$AB$575,I$118)</f>
        <v>0</v>
      </c>
      <c r="J110" s="59">
        <f>SUMIFS('Combined Data Set'!$M$3:$M$575,'Combined Data Set'!$K$3:$K$575,$B110,'Combined Data Set'!$AB$3:$AB$575,J$118)</f>
        <v>0</v>
      </c>
      <c r="K110" s="59">
        <f>SUMIFS('Combined Data Set'!$M$3:$M$575,'Combined Data Set'!$K$3:$K$575,$B110,'Combined Data Set'!$AB$3:$AB$575,K$118)</f>
        <v>0</v>
      </c>
      <c r="L110" s="59">
        <f>SUMIFS('Combined Data Set'!$M$3:$M$575,'Combined Data Set'!$K$3:$K$575,$B110,'Combined Data Set'!$AB$3:$AB$575,L$118)</f>
        <v>0</v>
      </c>
      <c r="M110" s="59">
        <f>SUMIFS('Combined Data Set'!$M$3:$M$575,'Combined Data Set'!$K$3:$K$575,$B110,'Combined Data Set'!$AB$3:$AB$575,M$118)</f>
        <v>0</v>
      </c>
      <c r="N110" s="59">
        <f>SUMIFS('Combined Data Set'!$M$3:$M$575,'Combined Data Set'!$K$3:$K$575,$B110,'Combined Data Set'!$AB$3:$AB$575,N$118)</f>
        <v>0</v>
      </c>
      <c r="O110" s="59">
        <f>SUMIFS('Combined Data Set'!$M$3:$M$575,'Combined Data Set'!$K$3:$K$575,$B110,'Combined Data Set'!$AB$3:$AB$575,O$118)</f>
        <v>0</v>
      </c>
      <c r="P110" s="59">
        <f>SUMIFS('Combined Data Set'!$M$3:$M$575,'Combined Data Set'!$K$3:$K$575,$B110,'Combined Data Set'!$AB$3:$AB$575,P$118)</f>
        <v>0</v>
      </c>
      <c r="Q110" s="91">
        <f>SUMIFS('Combined Data Set'!$M$3:$M$575,'Combined Data Set'!$K$3:$K$575,$B110,'Combined Data Set'!$AB$3:$AB$575,Q$118)</f>
        <v>0</v>
      </c>
    </row>
    <row r="111" spans="2:17">
      <c r="B111" s="57" t="s">
        <v>35</v>
      </c>
      <c r="C111" s="58">
        <f>SUMIFS('Combined Data Set'!$M$3:$M$575,'Combined Data Set'!$K$3:$K$575,$B111,'Combined Data Set'!$AB$3:$AB$575,C$118)</f>
        <v>0</v>
      </c>
      <c r="D111" s="59">
        <f>SUMIFS('Combined Data Set'!$M$3:$M$575,'Combined Data Set'!$K$3:$K$575,$B111,'Combined Data Set'!$AB$3:$AB$575,D$118)</f>
        <v>0</v>
      </c>
      <c r="E111" s="59">
        <f>SUMIFS('Combined Data Set'!$M$3:$M$575,'Combined Data Set'!$K$3:$K$575,$B111,'Combined Data Set'!$AB$3:$AB$575,E$118)</f>
        <v>0</v>
      </c>
      <c r="F111" s="59">
        <f>SUMIFS('Combined Data Set'!$M$3:$M$575,'Combined Data Set'!$K$3:$K$575,$B111,'Combined Data Set'!$AB$3:$AB$575,F$118)</f>
        <v>0</v>
      </c>
      <c r="G111" s="59">
        <f>SUMIFS('Combined Data Set'!$M$3:$M$575,'Combined Data Set'!$K$3:$K$575,$B111,'Combined Data Set'!$AB$3:$AB$575,G$118)</f>
        <v>0</v>
      </c>
      <c r="H111" s="59">
        <f>SUMIFS('Combined Data Set'!$M$3:$M$575,'Combined Data Set'!$K$3:$K$575,$B111,'Combined Data Set'!$AB$3:$AB$575,H$118)</f>
        <v>0</v>
      </c>
      <c r="I111" s="59">
        <f>SUMIFS('Combined Data Set'!$M$3:$M$575,'Combined Data Set'!$K$3:$K$575,$B111,'Combined Data Set'!$AB$3:$AB$575,I$118)</f>
        <v>0</v>
      </c>
      <c r="J111" s="59">
        <f>SUMIFS('Combined Data Set'!$M$3:$M$575,'Combined Data Set'!$K$3:$K$575,$B111,'Combined Data Set'!$AB$3:$AB$575,J$118)</f>
        <v>0</v>
      </c>
      <c r="K111" s="59">
        <f>SUMIFS('Combined Data Set'!$M$3:$M$575,'Combined Data Set'!$K$3:$K$575,$B111,'Combined Data Set'!$AB$3:$AB$575,K$118)</f>
        <v>0</v>
      </c>
      <c r="L111" s="59">
        <f>SUMIFS('Combined Data Set'!$M$3:$M$575,'Combined Data Set'!$K$3:$K$575,$B111,'Combined Data Set'!$AB$3:$AB$575,L$118)</f>
        <v>0</v>
      </c>
      <c r="M111" s="59">
        <f>SUMIFS('Combined Data Set'!$M$3:$M$575,'Combined Data Set'!$K$3:$K$575,$B111,'Combined Data Set'!$AB$3:$AB$575,M$118)</f>
        <v>0</v>
      </c>
      <c r="N111" s="59">
        <f>SUMIFS('Combined Data Set'!$M$3:$M$575,'Combined Data Set'!$K$3:$K$575,$B111,'Combined Data Set'!$AB$3:$AB$575,N$118)</f>
        <v>0</v>
      </c>
      <c r="O111" s="59">
        <f>SUMIFS('Combined Data Set'!$M$3:$M$575,'Combined Data Set'!$K$3:$K$575,$B111,'Combined Data Set'!$AB$3:$AB$575,O$118)</f>
        <v>0</v>
      </c>
      <c r="P111" s="59">
        <f>SUMIFS('Combined Data Set'!$M$3:$M$575,'Combined Data Set'!$K$3:$K$575,$B111,'Combined Data Set'!$AB$3:$AB$575,P$118)</f>
        <v>0</v>
      </c>
      <c r="Q111" s="91">
        <f>SUMIFS('Combined Data Set'!$M$3:$M$575,'Combined Data Set'!$K$3:$K$575,$B111,'Combined Data Set'!$AB$3:$AB$575,Q$118)</f>
        <v>0</v>
      </c>
    </row>
    <row r="112" spans="2:17">
      <c r="B112" s="57" t="s">
        <v>36</v>
      </c>
      <c r="C112" s="58">
        <f>SUMIFS('Combined Data Set'!$M$3:$M$575,'Combined Data Set'!$K$3:$K$575,$B112,'Combined Data Set'!$AB$3:$AB$575,C$118)</f>
        <v>0</v>
      </c>
      <c r="D112" s="59">
        <f>SUMIFS('Combined Data Set'!$M$3:$M$575,'Combined Data Set'!$K$3:$K$575,$B112,'Combined Data Set'!$AB$3:$AB$575,D$118)</f>
        <v>0</v>
      </c>
      <c r="E112" s="59">
        <f>SUMIFS('Combined Data Set'!$M$3:$M$575,'Combined Data Set'!$K$3:$K$575,$B112,'Combined Data Set'!$AB$3:$AB$575,E$118)</f>
        <v>0</v>
      </c>
      <c r="F112" s="59">
        <f>SUMIFS('Combined Data Set'!$M$3:$M$575,'Combined Data Set'!$K$3:$K$575,$B112,'Combined Data Set'!$AB$3:$AB$575,F$118)</f>
        <v>0</v>
      </c>
      <c r="G112" s="59">
        <f>SUMIFS('Combined Data Set'!$M$3:$M$575,'Combined Data Set'!$K$3:$K$575,$B112,'Combined Data Set'!$AB$3:$AB$575,G$118)</f>
        <v>0</v>
      </c>
      <c r="H112" s="59">
        <f>SUMIFS('Combined Data Set'!$M$3:$M$575,'Combined Data Set'!$K$3:$K$575,$B112,'Combined Data Set'!$AB$3:$AB$575,H$118)</f>
        <v>0</v>
      </c>
      <c r="I112" s="59">
        <f>SUMIFS('Combined Data Set'!$M$3:$M$575,'Combined Data Set'!$K$3:$K$575,$B112,'Combined Data Set'!$AB$3:$AB$575,I$118)</f>
        <v>0</v>
      </c>
      <c r="J112" s="59">
        <f>SUMIFS('Combined Data Set'!$M$3:$M$575,'Combined Data Set'!$K$3:$K$575,$B112,'Combined Data Set'!$AB$3:$AB$575,J$118)</f>
        <v>0</v>
      </c>
      <c r="K112" s="59">
        <f>SUMIFS('Combined Data Set'!$M$3:$M$575,'Combined Data Set'!$K$3:$K$575,$B112,'Combined Data Set'!$AB$3:$AB$575,K$118)</f>
        <v>0</v>
      </c>
      <c r="L112" s="59">
        <f>SUMIFS('Combined Data Set'!$M$3:$M$575,'Combined Data Set'!$K$3:$K$575,$B112,'Combined Data Set'!$AB$3:$AB$575,L$118)</f>
        <v>0</v>
      </c>
      <c r="M112" s="59">
        <f>SUMIFS('Combined Data Set'!$M$3:$M$575,'Combined Data Set'!$K$3:$K$575,$B112,'Combined Data Set'!$AB$3:$AB$575,M$118)</f>
        <v>0</v>
      </c>
      <c r="N112" s="59">
        <f>SUMIFS('Combined Data Set'!$M$3:$M$575,'Combined Data Set'!$K$3:$K$575,$B112,'Combined Data Set'!$AB$3:$AB$575,N$118)</f>
        <v>0</v>
      </c>
      <c r="O112" s="59">
        <f>SUMIFS('Combined Data Set'!$M$3:$M$575,'Combined Data Set'!$K$3:$K$575,$B112,'Combined Data Set'!$AB$3:$AB$575,O$118)</f>
        <v>0</v>
      </c>
      <c r="P112" s="59">
        <f>SUMIFS('Combined Data Set'!$M$3:$M$575,'Combined Data Set'!$K$3:$K$575,$B112,'Combined Data Set'!$AB$3:$AB$575,P$118)</f>
        <v>0</v>
      </c>
      <c r="Q112" s="91">
        <f>SUMIFS('Combined Data Set'!$M$3:$M$575,'Combined Data Set'!$K$3:$K$575,$B112,'Combined Data Set'!$AB$3:$AB$575,Q$118)</f>
        <v>0</v>
      </c>
    </row>
    <row r="113" spans="2:18">
      <c r="B113" s="57" t="s">
        <v>37</v>
      </c>
      <c r="C113" s="58">
        <f>SUMIFS('Combined Data Set'!$M$3:$M$575,'Combined Data Set'!$K$3:$K$575,$B113,'Combined Data Set'!$AB$3:$AB$575,C$118)</f>
        <v>0</v>
      </c>
      <c r="D113" s="59">
        <f>SUMIFS('Combined Data Set'!$M$3:$M$575,'Combined Data Set'!$K$3:$K$575,$B113,'Combined Data Set'!$AB$3:$AB$575,D$118)</f>
        <v>0</v>
      </c>
      <c r="E113" s="59">
        <f>SUMIFS('Combined Data Set'!$M$3:$M$575,'Combined Data Set'!$K$3:$K$575,$B113,'Combined Data Set'!$AB$3:$AB$575,E$118)</f>
        <v>0</v>
      </c>
      <c r="F113" s="59">
        <f>SUMIFS('Combined Data Set'!$M$3:$M$575,'Combined Data Set'!$K$3:$K$575,$B113,'Combined Data Set'!$AB$3:$AB$575,F$118)</f>
        <v>0</v>
      </c>
      <c r="G113" s="59">
        <f>SUMIFS('Combined Data Set'!$M$3:$M$575,'Combined Data Set'!$K$3:$K$575,$B113,'Combined Data Set'!$AB$3:$AB$575,G$118)</f>
        <v>0</v>
      </c>
      <c r="H113" s="59">
        <f>SUMIFS('Combined Data Set'!$M$3:$M$575,'Combined Data Set'!$K$3:$K$575,$B113,'Combined Data Set'!$AB$3:$AB$575,H$118)</f>
        <v>0</v>
      </c>
      <c r="I113" s="59">
        <f>SUMIFS('Combined Data Set'!$M$3:$M$575,'Combined Data Set'!$K$3:$K$575,$B113,'Combined Data Set'!$AB$3:$AB$575,I$118)</f>
        <v>0</v>
      </c>
      <c r="J113" s="59">
        <f>SUMIFS('Combined Data Set'!$M$3:$M$575,'Combined Data Set'!$K$3:$K$575,$B113,'Combined Data Set'!$AB$3:$AB$575,J$118)</f>
        <v>0</v>
      </c>
      <c r="K113" s="59">
        <f>SUMIFS('Combined Data Set'!$M$3:$M$575,'Combined Data Set'!$K$3:$K$575,$B113,'Combined Data Set'!$AB$3:$AB$575,K$118)</f>
        <v>0</v>
      </c>
      <c r="L113" s="59">
        <f>SUMIFS('Combined Data Set'!$M$3:$M$575,'Combined Data Set'!$K$3:$K$575,$B113,'Combined Data Set'!$AB$3:$AB$575,L$118)</f>
        <v>0</v>
      </c>
      <c r="M113" s="59">
        <f>SUMIFS('Combined Data Set'!$M$3:$M$575,'Combined Data Set'!$K$3:$K$575,$B113,'Combined Data Set'!$AB$3:$AB$575,M$118)</f>
        <v>0</v>
      </c>
      <c r="N113" s="59">
        <f>SUMIFS('Combined Data Set'!$M$3:$M$575,'Combined Data Set'!$K$3:$K$575,$B113,'Combined Data Set'!$AB$3:$AB$575,N$118)</f>
        <v>0</v>
      </c>
      <c r="O113" s="59">
        <f>SUMIFS('Combined Data Set'!$M$3:$M$575,'Combined Data Set'!$K$3:$K$575,$B113,'Combined Data Set'!$AB$3:$AB$575,O$118)</f>
        <v>0</v>
      </c>
      <c r="P113" s="59">
        <f>SUMIFS('Combined Data Set'!$M$3:$M$575,'Combined Data Set'!$K$3:$K$575,$B113,'Combined Data Set'!$AB$3:$AB$575,P$118)</f>
        <v>0</v>
      </c>
      <c r="Q113" s="91">
        <f>SUMIFS('Combined Data Set'!$M$3:$M$575,'Combined Data Set'!$K$3:$K$575,$B113,'Combined Data Set'!$AB$3:$AB$575,Q$118)</f>
        <v>0</v>
      </c>
    </row>
    <row r="114" spans="2:18">
      <c r="B114" s="57" t="s">
        <v>38</v>
      </c>
      <c r="C114" s="58">
        <f>SUMIFS('Combined Data Set'!$M$3:$M$575,'Combined Data Set'!$K$3:$K$575,$B114,'Combined Data Set'!$AB$3:$AB$575,C$118)</f>
        <v>0</v>
      </c>
      <c r="D114" s="59">
        <f>SUMIFS('Combined Data Set'!$M$3:$M$575,'Combined Data Set'!$K$3:$K$575,$B114,'Combined Data Set'!$AB$3:$AB$575,D$118)</f>
        <v>0</v>
      </c>
      <c r="E114" s="59">
        <f>SUMIFS('Combined Data Set'!$M$3:$M$575,'Combined Data Set'!$K$3:$K$575,$B114,'Combined Data Set'!$AB$3:$AB$575,E$118)</f>
        <v>0</v>
      </c>
      <c r="F114" s="59">
        <f>SUMIFS('Combined Data Set'!$M$3:$M$575,'Combined Data Set'!$K$3:$K$575,$B114,'Combined Data Set'!$AB$3:$AB$575,F$118)</f>
        <v>0</v>
      </c>
      <c r="G114" s="59">
        <f>SUMIFS('Combined Data Set'!$M$3:$M$575,'Combined Data Set'!$K$3:$K$575,$B114,'Combined Data Set'!$AB$3:$AB$575,G$118)</f>
        <v>0</v>
      </c>
      <c r="H114" s="59">
        <f>SUMIFS('Combined Data Set'!$M$3:$M$575,'Combined Data Set'!$K$3:$K$575,$B114,'Combined Data Set'!$AB$3:$AB$575,H$118)</f>
        <v>2.2999999999999998</v>
      </c>
      <c r="I114" s="59">
        <f>SUMIFS('Combined Data Set'!$M$3:$M$575,'Combined Data Set'!$K$3:$K$575,$B114,'Combined Data Set'!$AB$3:$AB$575,I$118)</f>
        <v>4.6000000000000005</v>
      </c>
      <c r="J114" s="59">
        <f>SUMIFS('Combined Data Set'!$M$3:$M$575,'Combined Data Set'!$K$3:$K$575,$B114,'Combined Data Set'!$AB$3:$AB$575,J$118)</f>
        <v>7.1000000000000005</v>
      </c>
      <c r="K114" s="59">
        <f>SUMIFS('Combined Data Set'!$M$3:$M$575,'Combined Data Set'!$K$3:$K$575,$B114,'Combined Data Set'!$AB$3:$AB$575,K$118)</f>
        <v>0</v>
      </c>
      <c r="L114" s="59">
        <f>SUMIFS('Combined Data Set'!$M$3:$M$575,'Combined Data Set'!$K$3:$K$575,$B114,'Combined Data Set'!$AB$3:$AB$575,L$118)</f>
        <v>0</v>
      </c>
      <c r="M114" s="59">
        <f>SUMIFS('Combined Data Set'!$M$3:$M$575,'Combined Data Set'!$K$3:$K$575,$B114,'Combined Data Set'!$AB$3:$AB$575,M$118)</f>
        <v>0</v>
      </c>
      <c r="N114" s="59">
        <f>SUMIFS('Combined Data Set'!$M$3:$M$575,'Combined Data Set'!$K$3:$K$575,$B114,'Combined Data Set'!$AB$3:$AB$575,N$118)</f>
        <v>0</v>
      </c>
      <c r="O114" s="59">
        <f>SUMIFS('Combined Data Set'!$M$3:$M$575,'Combined Data Set'!$K$3:$K$575,$B114,'Combined Data Set'!$AB$3:$AB$575,O$118)</f>
        <v>0</v>
      </c>
      <c r="P114" s="59">
        <f>SUMIFS('Combined Data Set'!$M$3:$M$575,'Combined Data Set'!$K$3:$K$575,$B114,'Combined Data Set'!$AB$3:$AB$575,P$118)</f>
        <v>0</v>
      </c>
      <c r="Q114" s="91">
        <f>SUMIFS('Combined Data Set'!$M$3:$M$575,'Combined Data Set'!$K$3:$K$575,$B114,'Combined Data Set'!$AB$3:$AB$575,Q$118)</f>
        <v>0</v>
      </c>
    </row>
    <row r="115" spans="2:18" ht="15" thickBot="1">
      <c r="B115" s="62" t="s">
        <v>39</v>
      </c>
      <c r="C115" s="63">
        <f>SUMIFS('Combined Data Set'!$M$3:$M$575,'Combined Data Set'!$K$3:$K$575,$B115,'Combined Data Set'!$AB$3:$AB$575,C$118)</f>
        <v>0</v>
      </c>
      <c r="D115" s="64">
        <f>SUMIFS('Combined Data Set'!$M$3:$M$575,'Combined Data Set'!$K$3:$K$575,$B115,'Combined Data Set'!$AB$3:$AB$575,D$118)</f>
        <v>0</v>
      </c>
      <c r="E115" s="64">
        <f>SUMIFS('Combined Data Set'!$M$3:$M$575,'Combined Data Set'!$K$3:$K$575,$B115,'Combined Data Set'!$AB$3:$AB$575,E$118)</f>
        <v>0</v>
      </c>
      <c r="F115" s="64">
        <f>SUMIFS('Combined Data Set'!$M$3:$M$575,'Combined Data Set'!$K$3:$K$575,$B115,'Combined Data Set'!$AB$3:$AB$575,F$118)</f>
        <v>0</v>
      </c>
      <c r="G115" s="64">
        <f>SUMIFS('Combined Data Set'!$M$3:$M$575,'Combined Data Set'!$K$3:$K$575,$B115,'Combined Data Set'!$AB$3:$AB$575,G$118)</f>
        <v>0</v>
      </c>
      <c r="H115" s="64">
        <f>SUMIFS('Combined Data Set'!$M$3:$M$575,'Combined Data Set'!$K$3:$K$575,$B115,'Combined Data Set'!$AB$3:$AB$575,H$118)</f>
        <v>0</v>
      </c>
      <c r="I115" s="64">
        <f>SUMIFS('Combined Data Set'!$M$3:$M$575,'Combined Data Set'!$K$3:$K$575,$B115,'Combined Data Set'!$AB$3:$AB$575,I$118)</f>
        <v>0</v>
      </c>
      <c r="J115" s="64">
        <f>SUMIFS('Combined Data Set'!$M$3:$M$575,'Combined Data Set'!$K$3:$K$575,$B115,'Combined Data Set'!$AB$3:$AB$575,J$118)</f>
        <v>0</v>
      </c>
      <c r="K115" s="64">
        <f>SUMIFS('Combined Data Set'!$M$3:$M$575,'Combined Data Set'!$K$3:$K$575,$B115,'Combined Data Set'!$AB$3:$AB$575,K$118)</f>
        <v>0</v>
      </c>
      <c r="L115" s="64">
        <f>SUMIFS('Combined Data Set'!$M$3:$M$575,'Combined Data Set'!$K$3:$K$575,$B115,'Combined Data Set'!$AB$3:$AB$575,L$118)</f>
        <v>0</v>
      </c>
      <c r="M115" s="64">
        <f>SUMIFS('Combined Data Set'!$M$3:$M$575,'Combined Data Set'!$K$3:$K$575,$B115,'Combined Data Set'!$AB$3:$AB$575,M$118)</f>
        <v>0</v>
      </c>
      <c r="N115" s="64">
        <f>SUMIFS('Combined Data Set'!$M$3:$M$575,'Combined Data Set'!$K$3:$K$575,$B115,'Combined Data Set'!$AB$3:$AB$575,N$118)</f>
        <v>0</v>
      </c>
      <c r="O115" s="64">
        <f>SUMIFS('Combined Data Set'!$M$3:$M$575,'Combined Data Set'!$K$3:$K$575,$B115,'Combined Data Set'!$AB$3:$AB$575,O$118)</f>
        <v>0</v>
      </c>
      <c r="P115" s="64">
        <f>SUMIFS('Combined Data Set'!$M$3:$M$575,'Combined Data Set'!$K$3:$K$575,$B115,'Combined Data Set'!$AB$3:$AB$575,P$118)</f>
        <v>0</v>
      </c>
      <c r="Q115" s="92">
        <f>SUMIFS('Combined Data Set'!$M$3:$M$575,'Combined Data Set'!$K$3:$K$575,$B115,'Combined Data Set'!$AB$3:$AB$575,Q$118)</f>
        <v>0</v>
      </c>
    </row>
    <row r="116" spans="2:18" ht="15" thickBot="1"/>
    <row r="117" spans="2:18" ht="15" thickBot="1">
      <c r="B117" s="49"/>
      <c r="C117" s="180" t="s">
        <v>55</v>
      </c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2"/>
      <c r="R117" s="74"/>
    </row>
    <row r="118" spans="2:18" ht="15" thickBot="1">
      <c r="B118" s="50" t="s">
        <v>28</v>
      </c>
      <c r="C118" s="87">
        <v>2021</v>
      </c>
      <c r="D118" s="88">
        <f t="shared" ref="D118:Q118" si="28">C118+1</f>
        <v>2022</v>
      </c>
      <c r="E118" s="88">
        <f t="shared" si="28"/>
        <v>2023</v>
      </c>
      <c r="F118" s="88">
        <f t="shared" si="28"/>
        <v>2024</v>
      </c>
      <c r="G118" s="88">
        <f t="shared" si="28"/>
        <v>2025</v>
      </c>
      <c r="H118" s="88">
        <f t="shared" si="28"/>
        <v>2026</v>
      </c>
      <c r="I118" s="88">
        <f t="shared" si="28"/>
        <v>2027</v>
      </c>
      <c r="J118" s="88">
        <f t="shared" si="28"/>
        <v>2028</v>
      </c>
      <c r="K118" s="88">
        <f t="shared" si="28"/>
        <v>2029</v>
      </c>
      <c r="L118" s="88">
        <f t="shared" si="28"/>
        <v>2030</v>
      </c>
      <c r="M118" s="88">
        <f t="shared" si="28"/>
        <v>2031</v>
      </c>
      <c r="N118" s="88">
        <f t="shared" si="28"/>
        <v>2032</v>
      </c>
      <c r="O118" s="88">
        <f t="shared" si="28"/>
        <v>2033</v>
      </c>
      <c r="P118" s="88">
        <f t="shared" si="28"/>
        <v>2034</v>
      </c>
      <c r="Q118" s="89">
        <f t="shared" si="28"/>
        <v>2035</v>
      </c>
      <c r="R118" s="86" t="s">
        <v>56</v>
      </c>
    </row>
    <row r="119" spans="2:18">
      <c r="B119" s="53" t="s">
        <v>29</v>
      </c>
      <c r="C119" s="54">
        <f>VLOOKUP('Demand Reduction Results'!$B119,'2021 Summary'!$A$2:$B$10,2,0)+C95-C107</f>
        <v>220.10000000000002</v>
      </c>
      <c r="D119" s="55">
        <f>C119+D95-D107</f>
        <v>220.10000000000002</v>
      </c>
      <c r="E119" s="55">
        <f t="shared" ref="E119:Q119" si="29">D119+E95-E107</f>
        <v>220.10000000000002</v>
      </c>
      <c r="F119" s="55">
        <f t="shared" si="29"/>
        <v>220.10000000000002</v>
      </c>
      <c r="G119" s="55">
        <f t="shared" si="29"/>
        <v>220.10000000000002</v>
      </c>
      <c r="H119" s="55">
        <f t="shared" si="29"/>
        <v>220.10000000000002</v>
      </c>
      <c r="I119" s="55">
        <f t="shared" si="29"/>
        <v>220.10000000000002</v>
      </c>
      <c r="J119" s="55">
        <f t="shared" si="29"/>
        <v>220.10000000000002</v>
      </c>
      <c r="K119" s="55">
        <f t="shared" si="29"/>
        <v>220.10000000000002</v>
      </c>
      <c r="L119" s="55">
        <f t="shared" si="29"/>
        <v>220.10000000000002</v>
      </c>
      <c r="M119" s="55">
        <f t="shared" si="29"/>
        <v>220.10000000000002</v>
      </c>
      <c r="N119" s="55">
        <f t="shared" si="29"/>
        <v>220.10000000000002</v>
      </c>
      <c r="O119" s="55">
        <f t="shared" si="29"/>
        <v>220.10000000000002</v>
      </c>
      <c r="P119" s="55">
        <f t="shared" si="29"/>
        <v>220.10000000000002</v>
      </c>
      <c r="Q119" s="56">
        <f t="shared" si="29"/>
        <v>220.10000000000002</v>
      </c>
      <c r="R119" s="61">
        <f>VLOOKUP(B119,'2021 Summary'!A:E,5,0)</f>
        <v>0.70084567543657883</v>
      </c>
    </row>
    <row r="120" spans="2:18">
      <c r="B120" s="57" t="s">
        <v>31</v>
      </c>
      <c r="C120" s="58">
        <f>VLOOKUP('Demand Reduction Results'!$B120,'2021 Summary'!$A$2:$B$10,2,0)+C96-C108</f>
        <v>527.29999999999995</v>
      </c>
      <c r="D120" s="59">
        <f t="shared" ref="D120:Q127" si="30">C120+D96-D108</f>
        <v>527.29999999999995</v>
      </c>
      <c r="E120" s="59">
        <f t="shared" si="30"/>
        <v>527.29999999999995</v>
      </c>
      <c r="F120" s="59">
        <f t="shared" si="30"/>
        <v>242.29999999999995</v>
      </c>
      <c r="G120" s="59">
        <f t="shared" si="30"/>
        <v>242.29999999999995</v>
      </c>
      <c r="H120" s="59">
        <f t="shared" si="30"/>
        <v>242.29999999999995</v>
      </c>
      <c r="I120" s="59">
        <f t="shared" si="30"/>
        <v>242.29999999999995</v>
      </c>
      <c r="J120" s="59">
        <f t="shared" si="30"/>
        <v>242.29999999999995</v>
      </c>
      <c r="K120" s="59">
        <f t="shared" si="30"/>
        <v>242.29999999999995</v>
      </c>
      <c r="L120" s="59">
        <f t="shared" si="30"/>
        <v>242.29999999999995</v>
      </c>
      <c r="M120" s="59">
        <f t="shared" si="30"/>
        <v>242.29999999999995</v>
      </c>
      <c r="N120" s="59">
        <f t="shared" si="30"/>
        <v>242.29999999999995</v>
      </c>
      <c r="O120" s="59">
        <f t="shared" si="30"/>
        <v>242.29999999999995</v>
      </c>
      <c r="P120" s="59">
        <f t="shared" si="30"/>
        <v>242.29999999999995</v>
      </c>
      <c r="Q120" s="60">
        <f t="shared" si="30"/>
        <v>242.29999999999995</v>
      </c>
      <c r="R120" s="61">
        <f>VLOOKUP(B120,'2021 Summary'!A:E,5,0)</f>
        <v>0.23147693471706896</v>
      </c>
    </row>
    <row r="121" spans="2:18">
      <c r="B121" s="57" t="s">
        <v>32</v>
      </c>
      <c r="C121" s="58">
        <f>VLOOKUP('Demand Reduction Results'!$B121,'2021 Summary'!$A$2:$B$10,2,0)+C97-C109</f>
        <v>12596.499999999998</v>
      </c>
      <c r="D121" s="59">
        <f t="shared" si="30"/>
        <v>12210.699999999999</v>
      </c>
      <c r="E121" s="59">
        <f t="shared" si="30"/>
        <v>12210.699999999999</v>
      </c>
      <c r="F121" s="59">
        <f t="shared" si="30"/>
        <v>12210.699999999999</v>
      </c>
      <c r="G121" s="59">
        <f t="shared" si="30"/>
        <v>12210.699999999999</v>
      </c>
      <c r="H121" s="59">
        <f t="shared" si="30"/>
        <v>12210.699999999999</v>
      </c>
      <c r="I121" s="59">
        <f t="shared" si="30"/>
        <v>12210.699999999999</v>
      </c>
      <c r="J121" s="59">
        <f t="shared" si="30"/>
        <v>12210.699999999999</v>
      </c>
      <c r="K121" s="59">
        <f t="shared" si="30"/>
        <v>12210.699999999999</v>
      </c>
      <c r="L121" s="59">
        <f t="shared" si="30"/>
        <v>12210.699999999999</v>
      </c>
      <c r="M121" s="59">
        <f t="shared" si="30"/>
        <v>12210.699999999999</v>
      </c>
      <c r="N121" s="59">
        <f t="shared" si="30"/>
        <v>12210.699999999999</v>
      </c>
      <c r="O121" s="59">
        <f t="shared" si="30"/>
        <v>12210.699999999999</v>
      </c>
      <c r="P121" s="59">
        <f t="shared" si="30"/>
        <v>12210.699999999999</v>
      </c>
      <c r="Q121" s="60">
        <f t="shared" si="30"/>
        <v>12210.699999999999</v>
      </c>
      <c r="R121" s="61">
        <f>VLOOKUP(B121,'2021 Summary'!A:E,5,0)</f>
        <v>0.45909134234775695</v>
      </c>
    </row>
    <row r="122" spans="2:18">
      <c r="B122" s="57" t="s">
        <v>34</v>
      </c>
      <c r="C122" s="58">
        <f>VLOOKUP('Demand Reduction Results'!$B122,'2021 Summary'!$A$2:$B$10,2,0)+C98-C110</f>
        <v>12.299999999999999</v>
      </c>
      <c r="D122" s="59">
        <f t="shared" si="30"/>
        <v>12.299999999999999</v>
      </c>
      <c r="E122" s="59">
        <f t="shared" si="30"/>
        <v>12.299999999999999</v>
      </c>
      <c r="F122" s="59">
        <f t="shared" si="30"/>
        <v>12.299999999999999</v>
      </c>
      <c r="G122" s="59">
        <f t="shared" si="30"/>
        <v>12.299999999999999</v>
      </c>
      <c r="H122" s="59">
        <f t="shared" si="30"/>
        <v>12.299999999999999</v>
      </c>
      <c r="I122" s="59">
        <f t="shared" si="30"/>
        <v>12.299999999999999</v>
      </c>
      <c r="J122" s="59">
        <f t="shared" si="30"/>
        <v>12.299999999999999</v>
      </c>
      <c r="K122" s="59">
        <f t="shared" si="30"/>
        <v>12.299999999999999</v>
      </c>
      <c r="L122" s="59">
        <f t="shared" si="30"/>
        <v>12.299999999999999</v>
      </c>
      <c r="M122" s="59">
        <f t="shared" si="30"/>
        <v>12.299999999999999</v>
      </c>
      <c r="N122" s="59">
        <f t="shared" si="30"/>
        <v>12.299999999999999</v>
      </c>
      <c r="O122" s="59">
        <f t="shared" si="30"/>
        <v>12.299999999999999</v>
      </c>
      <c r="P122" s="59">
        <f t="shared" si="30"/>
        <v>12.299999999999999</v>
      </c>
      <c r="Q122" s="60">
        <f t="shared" si="30"/>
        <v>12.299999999999999</v>
      </c>
      <c r="R122" s="61">
        <f>VLOOKUP(B122,'2021 Summary'!A:E,5,0)</f>
        <v>0.16914000000000001</v>
      </c>
    </row>
    <row r="123" spans="2:18">
      <c r="B123" s="57" t="s">
        <v>35</v>
      </c>
      <c r="C123" s="58">
        <f>VLOOKUP('Demand Reduction Results'!$B123,'2021 Summary'!$A$2:$B$10,2,0)+C99-C111</f>
        <v>3630.7</v>
      </c>
      <c r="D123" s="59">
        <f t="shared" si="30"/>
        <v>3630.7</v>
      </c>
      <c r="E123" s="59">
        <f t="shared" si="30"/>
        <v>3630.7</v>
      </c>
      <c r="F123" s="59">
        <f t="shared" si="30"/>
        <v>3630.7</v>
      </c>
      <c r="G123" s="59">
        <f t="shared" si="30"/>
        <v>3630.7</v>
      </c>
      <c r="H123" s="59">
        <f t="shared" si="30"/>
        <v>3630.7</v>
      </c>
      <c r="I123" s="59">
        <f t="shared" si="30"/>
        <v>3630.7</v>
      </c>
      <c r="J123" s="59">
        <f t="shared" si="30"/>
        <v>3630.7</v>
      </c>
      <c r="K123" s="59">
        <f t="shared" si="30"/>
        <v>3630.7</v>
      </c>
      <c r="L123" s="59">
        <f t="shared" si="30"/>
        <v>3630.7</v>
      </c>
      <c r="M123" s="59">
        <f t="shared" si="30"/>
        <v>3630.7</v>
      </c>
      <c r="N123" s="59">
        <f t="shared" si="30"/>
        <v>3630.7</v>
      </c>
      <c r="O123" s="59">
        <f t="shared" si="30"/>
        <v>3630.7</v>
      </c>
      <c r="P123" s="59">
        <f t="shared" si="30"/>
        <v>3630.7</v>
      </c>
      <c r="Q123" s="60">
        <f t="shared" si="30"/>
        <v>3630.7</v>
      </c>
      <c r="R123" s="61">
        <f>VLOOKUP(B123,'2021 Summary'!A:E,5,0)</f>
        <v>0.87794746110373645</v>
      </c>
    </row>
    <row r="124" spans="2:18">
      <c r="B124" s="57" t="s">
        <v>36</v>
      </c>
      <c r="C124" s="58">
        <f>VLOOKUP('Demand Reduction Results'!$B124,'2021 Summary'!$A$2:$B$10,2,0)+C100-C112</f>
        <v>130.9</v>
      </c>
      <c r="D124" s="59">
        <f t="shared" si="30"/>
        <v>130.9</v>
      </c>
      <c r="E124" s="59">
        <f t="shared" si="30"/>
        <v>130.9</v>
      </c>
      <c r="F124" s="59">
        <f t="shared" si="30"/>
        <v>130.9</v>
      </c>
      <c r="G124" s="59">
        <f t="shared" si="30"/>
        <v>130.9</v>
      </c>
      <c r="H124" s="59">
        <f t="shared" si="30"/>
        <v>130.9</v>
      </c>
      <c r="I124" s="59">
        <f t="shared" si="30"/>
        <v>130.9</v>
      </c>
      <c r="J124" s="59">
        <f t="shared" si="30"/>
        <v>130.9</v>
      </c>
      <c r="K124" s="59">
        <f t="shared" si="30"/>
        <v>130.9</v>
      </c>
      <c r="L124" s="59">
        <f t="shared" si="30"/>
        <v>130.9</v>
      </c>
      <c r="M124" s="59">
        <f t="shared" si="30"/>
        <v>130.9</v>
      </c>
      <c r="N124" s="59">
        <f t="shared" si="30"/>
        <v>130.9</v>
      </c>
      <c r="O124" s="59">
        <f t="shared" si="30"/>
        <v>130.9</v>
      </c>
      <c r="P124" s="59">
        <f t="shared" si="30"/>
        <v>130.9</v>
      </c>
      <c r="Q124" s="60">
        <f t="shared" si="30"/>
        <v>130.9</v>
      </c>
      <c r="R124" s="61">
        <f>VLOOKUP(B124,'2021 Summary'!A:E,5,0)</f>
        <v>0.10025920296747194</v>
      </c>
    </row>
    <row r="125" spans="2:18">
      <c r="B125" s="57" t="s">
        <v>37</v>
      </c>
      <c r="C125" s="58">
        <f>VLOOKUP('Demand Reduction Results'!$B125,'2021 Summary'!$A$2:$B$10,2,0)+C101-C113</f>
        <v>11.2</v>
      </c>
      <c r="D125" s="59">
        <f t="shared" si="30"/>
        <v>11.2</v>
      </c>
      <c r="E125" s="59">
        <f t="shared" si="30"/>
        <v>11.2</v>
      </c>
      <c r="F125" s="59">
        <f t="shared" si="30"/>
        <v>11.2</v>
      </c>
      <c r="G125" s="59">
        <f t="shared" si="30"/>
        <v>11.2</v>
      </c>
      <c r="H125" s="59">
        <f t="shared" si="30"/>
        <v>11.2</v>
      </c>
      <c r="I125" s="59">
        <f t="shared" si="30"/>
        <v>11.2</v>
      </c>
      <c r="J125" s="59">
        <f t="shared" si="30"/>
        <v>11.2</v>
      </c>
      <c r="K125" s="59">
        <f t="shared" si="30"/>
        <v>11.2</v>
      </c>
      <c r="L125" s="59">
        <f t="shared" si="30"/>
        <v>11.2</v>
      </c>
      <c r="M125" s="59">
        <f t="shared" si="30"/>
        <v>11.2</v>
      </c>
      <c r="N125" s="59">
        <f t="shared" si="30"/>
        <v>11.2</v>
      </c>
      <c r="O125" s="59">
        <f t="shared" si="30"/>
        <v>11.2</v>
      </c>
      <c r="P125" s="59">
        <f t="shared" si="30"/>
        <v>11.2</v>
      </c>
      <c r="Q125" s="60">
        <f t="shared" si="30"/>
        <v>11.2</v>
      </c>
      <c r="R125" s="61">
        <f>VLOOKUP(B125,'2021 Summary'!A:E,5,0)</f>
        <v>0.25292999999999999</v>
      </c>
    </row>
    <row r="126" spans="2:18">
      <c r="B126" s="57" t="s">
        <v>38</v>
      </c>
      <c r="C126" s="58">
        <f>VLOOKUP('Demand Reduction Results'!$B126,'2021 Summary'!$A$2:$B$10,2,0)+C102-C114</f>
        <v>998.1</v>
      </c>
      <c r="D126" s="59">
        <f t="shared" si="30"/>
        <v>998.1</v>
      </c>
      <c r="E126" s="59">
        <f t="shared" si="30"/>
        <v>998.1</v>
      </c>
      <c r="F126" s="59">
        <f t="shared" si="30"/>
        <v>998.1</v>
      </c>
      <c r="G126" s="59">
        <f t="shared" si="30"/>
        <v>998.1</v>
      </c>
      <c r="H126" s="59">
        <f t="shared" si="30"/>
        <v>995.80000000000007</v>
      </c>
      <c r="I126" s="59">
        <f t="shared" si="30"/>
        <v>991.2</v>
      </c>
      <c r="J126" s="59">
        <f t="shared" si="30"/>
        <v>984.1</v>
      </c>
      <c r="K126" s="59">
        <f t="shared" si="30"/>
        <v>984.1</v>
      </c>
      <c r="L126" s="59">
        <f t="shared" si="30"/>
        <v>984.1</v>
      </c>
      <c r="M126" s="59">
        <f t="shared" si="30"/>
        <v>984.1</v>
      </c>
      <c r="N126" s="59">
        <f t="shared" si="30"/>
        <v>984.1</v>
      </c>
      <c r="O126" s="59">
        <f t="shared" si="30"/>
        <v>984.1</v>
      </c>
      <c r="P126" s="59">
        <f t="shared" si="30"/>
        <v>984.1</v>
      </c>
      <c r="Q126" s="60">
        <f t="shared" si="30"/>
        <v>984.1</v>
      </c>
      <c r="R126" s="61">
        <f>VLOOKUP(B126,'2021 Summary'!A:E,5,0)</f>
        <v>0.16549369104262701</v>
      </c>
    </row>
    <row r="127" spans="2:18" ht="15" thickBot="1">
      <c r="B127" s="62" t="s">
        <v>39</v>
      </c>
      <c r="C127" s="63">
        <f>VLOOKUP('Demand Reduction Results'!$B127,'2021 Summary'!$A$2:$B$10,2,0)+C103-C115</f>
        <v>7.5</v>
      </c>
      <c r="D127" s="64">
        <f t="shared" si="30"/>
        <v>7.5</v>
      </c>
      <c r="E127" s="64">
        <f t="shared" si="30"/>
        <v>7.5</v>
      </c>
      <c r="F127" s="64">
        <f t="shared" si="30"/>
        <v>7.5</v>
      </c>
      <c r="G127" s="64">
        <f t="shared" si="30"/>
        <v>7.5</v>
      </c>
      <c r="H127" s="64">
        <f t="shared" si="30"/>
        <v>7.5</v>
      </c>
      <c r="I127" s="64">
        <f t="shared" si="30"/>
        <v>7.5</v>
      </c>
      <c r="J127" s="64">
        <f t="shared" si="30"/>
        <v>7.5</v>
      </c>
      <c r="K127" s="64">
        <f t="shared" si="30"/>
        <v>7.5</v>
      </c>
      <c r="L127" s="64">
        <f t="shared" si="30"/>
        <v>7.5</v>
      </c>
      <c r="M127" s="64">
        <f t="shared" si="30"/>
        <v>7.5</v>
      </c>
      <c r="N127" s="64">
        <f t="shared" si="30"/>
        <v>7.5</v>
      </c>
      <c r="O127" s="64">
        <f t="shared" si="30"/>
        <v>7.5</v>
      </c>
      <c r="P127" s="64">
        <f t="shared" si="30"/>
        <v>7.5</v>
      </c>
      <c r="Q127" s="65">
        <f t="shared" si="30"/>
        <v>7.5</v>
      </c>
      <c r="R127" s="66">
        <f>VLOOKUP(B127,'2021 Summary'!A:E,5,0)</f>
        <v>0.30029</v>
      </c>
    </row>
    <row r="128" spans="2:18"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</row>
    <row r="129" spans="2:18" ht="15" thickBot="1"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</row>
    <row r="130" spans="2:18" ht="15" thickBot="1">
      <c r="B130" s="49"/>
      <c r="C130" s="177" t="s">
        <v>57</v>
      </c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9"/>
      <c r="R130" s="74"/>
    </row>
    <row r="131" spans="2:18" ht="15" thickBot="1">
      <c r="B131" s="50" t="s">
        <v>50</v>
      </c>
      <c r="C131" s="51">
        <v>2021</v>
      </c>
      <c r="D131" s="52">
        <f t="shared" ref="D131:Q131" si="31">C131+1</f>
        <v>2022</v>
      </c>
      <c r="E131" s="52">
        <f t="shared" si="31"/>
        <v>2023</v>
      </c>
      <c r="F131" s="52">
        <f t="shared" si="31"/>
        <v>2024</v>
      </c>
      <c r="G131" s="52">
        <f t="shared" si="31"/>
        <v>2025</v>
      </c>
      <c r="H131" s="52">
        <f t="shared" si="31"/>
        <v>2026</v>
      </c>
      <c r="I131" s="52">
        <f t="shared" si="31"/>
        <v>2027</v>
      </c>
      <c r="J131" s="52">
        <f t="shared" si="31"/>
        <v>2028</v>
      </c>
      <c r="K131" s="52">
        <f t="shared" si="31"/>
        <v>2029</v>
      </c>
      <c r="L131" s="52">
        <f t="shared" si="31"/>
        <v>2030</v>
      </c>
      <c r="M131" s="52">
        <f t="shared" si="31"/>
        <v>2031</v>
      </c>
      <c r="N131" s="52">
        <f t="shared" si="31"/>
        <v>2032</v>
      </c>
      <c r="O131" s="52">
        <f t="shared" si="31"/>
        <v>2033</v>
      </c>
      <c r="P131" s="52">
        <f t="shared" si="31"/>
        <v>2034</v>
      </c>
      <c r="Q131" s="67">
        <f t="shared" si="31"/>
        <v>2035</v>
      </c>
      <c r="R131" s="75"/>
    </row>
    <row r="132" spans="2:18">
      <c r="B132" s="53" t="s">
        <v>29</v>
      </c>
      <c r="C132" s="68">
        <f>$R119*8760*C119</f>
        <v>1351283.7265130572</v>
      </c>
      <c r="D132" s="69">
        <f t="shared" ref="D132:Q132" si="32">$R119*8760*D119</f>
        <v>1351283.7265130572</v>
      </c>
      <c r="E132" s="69">
        <f t="shared" si="32"/>
        <v>1351283.7265130572</v>
      </c>
      <c r="F132" s="69">
        <f t="shared" si="32"/>
        <v>1351283.7265130572</v>
      </c>
      <c r="G132" s="69">
        <f t="shared" si="32"/>
        <v>1351283.7265130572</v>
      </c>
      <c r="H132" s="69">
        <f t="shared" si="32"/>
        <v>1351283.7265130572</v>
      </c>
      <c r="I132" s="69">
        <f t="shared" si="32"/>
        <v>1351283.7265130572</v>
      </c>
      <c r="J132" s="69">
        <f t="shared" si="32"/>
        <v>1351283.7265130572</v>
      </c>
      <c r="K132" s="69">
        <f t="shared" si="32"/>
        <v>1351283.7265130572</v>
      </c>
      <c r="L132" s="69">
        <f t="shared" si="32"/>
        <v>1351283.7265130572</v>
      </c>
      <c r="M132" s="69">
        <f t="shared" si="32"/>
        <v>1351283.7265130572</v>
      </c>
      <c r="N132" s="69">
        <f t="shared" si="32"/>
        <v>1351283.7265130572</v>
      </c>
      <c r="O132" s="69">
        <f t="shared" si="32"/>
        <v>1351283.7265130572</v>
      </c>
      <c r="P132" s="69">
        <f t="shared" si="32"/>
        <v>1351283.7265130572</v>
      </c>
      <c r="Q132" s="70">
        <f t="shared" si="32"/>
        <v>1351283.7265130572</v>
      </c>
      <c r="R132" s="76"/>
    </row>
    <row r="133" spans="2:18">
      <c r="B133" s="57" t="s">
        <v>31</v>
      </c>
      <c r="C133" s="71">
        <f t="shared" ref="C133:Q140" si="33">$R120*8760*C120</f>
        <v>1069226.2200444795</v>
      </c>
      <c r="D133" s="72">
        <f t="shared" si="33"/>
        <v>1069226.2200444795</v>
      </c>
      <c r="E133" s="72">
        <f t="shared" si="33"/>
        <v>1069226.2200444795</v>
      </c>
      <c r="F133" s="72">
        <f t="shared" si="33"/>
        <v>491320.90482984518</v>
      </c>
      <c r="G133" s="72">
        <f t="shared" si="33"/>
        <v>491320.90482984518</v>
      </c>
      <c r="H133" s="72">
        <f t="shared" si="33"/>
        <v>491320.90482984518</v>
      </c>
      <c r="I133" s="72">
        <f t="shared" si="33"/>
        <v>491320.90482984518</v>
      </c>
      <c r="J133" s="72">
        <f t="shared" si="33"/>
        <v>491320.90482984518</v>
      </c>
      <c r="K133" s="72">
        <f t="shared" si="33"/>
        <v>491320.90482984518</v>
      </c>
      <c r="L133" s="72">
        <f t="shared" si="33"/>
        <v>491320.90482984518</v>
      </c>
      <c r="M133" s="72">
        <f t="shared" si="33"/>
        <v>491320.90482984518</v>
      </c>
      <c r="N133" s="72">
        <f t="shared" si="33"/>
        <v>491320.90482984518</v>
      </c>
      <c r="O133" s="72">
        <f t="shared" si="33"/>
        <v>491320.90482984518</v>
      </c>
      <c r="P133" s="72">
        <f t="shared" si="33"/>
        <v>491320.90482984518</v>
      </c>
      <c r="Q133" s="73">
        <f t="shared" si="33"/>
        <v>491320.90482984518</v>
      </c>
      <c r="R133" s="76"/>
    </row>
    <row r="134" spans="2:18">
      <c r="B134" s="57" t="s">
        <v>32</v>
      </c>
      <c r="C134" s="71">
        <f t="shared" si="33"/>
        <v>50658590.262419634</v>
      </c>
      <c r="D134" s="72">
        <f t="shared" si="33"/>
        <v>49107041.48909042</v>
      </c>
      <c r="E134" s="72">
        <f t="shared" si="33"/>
        <v>49107041.48909042</v>
      </c>
      <c r="F134" s="72">
        <f t="shared" si="33"/>
        <v>49107041.48909042</v>
      </c>
      <c r="G134" s="72">
        <f t="shared" si="33"/>
        <v>49107041.48909042</v>
      </c>
      <c r="H134" s="72">
        <f t="shared" si="33"/>
        <v>49107041.48909042</v>
      </c>
      <c r="I134" s="72">
        <f t="shared" si="33"/>
        <v>49107041.48909042</v>
      </c>
      <c r="J134" s="72">
        <f t="shared" si="33"/>
        <v>49107041.48909042</v>
      </c>
      <c r="K134" s="72">
        <f t="shared" si="33"/>
        <v>49107041.48909042</v>
      </c>
      <c r="L134" s="72">
        <f t="shared" si="33"/>
        <v>49107041.48909042</v>
      </c>
      <c r="M134" s="72">
        <f t="shared" si="33"/>
        <v>49107041.48909042</v>
      </c>
      <c r="N134" s="72">
        <f t="shared" si="33"/>
        <v>49107041.48909042</v>
      </c>
      <c r="O134" s="72">
        <f t="shared" si="33"/>
        <v>49107041.48909042</v>
      </c>
      <c r="P134" s="72">
        <f t="shared" si="33"/>
        <v>49107041.48909042</v>
      </c>
      <c r="Q134" s="73">
        <f t="shared" si="33"/>
        <v>49107041.48909042</v>
      </c>
      <c r="R134" s="76"/>
    </row>
    <row r="135" spans="2:18">
      <c r="B135" s="57" t="s">
        <v>34</v>
      </c>
      <c r="C135" s="71">
        <f t="shared" si="33"/>
        <v>18224.496719999999</v>
      </c>
      <c r="D135" s="72">
        <f t="shared" si="33"/>
        <v>18224.496719999999</v>
      </c>
      <c r="E135" s="72">
        <f t="shared" si="33"/>
        <v>18224.496719999999</v>
      </c>
      <c r="F135" s="72">
        <f t="shared" si="33"/>
        <v>18224.496719999999</v>
      </c>
      <c r="G135" s="72">
        <f t="shared" si="33"/>
        <v>18224.496719999999</v>
      </c>
      <c r="H135" s="72">
        <f t="shared" si="33"/>
        <v>18224.496719999999</v>
      </c>
      <c r="I135" s="72">
        <f t="shared" si="33"/>
        <v>18224.496719999999</v>
      </c>
      <c r="J135" s="72">
        <f t="shared" si="33"/>
        <v>18224.496719999999</v>
      </c>
      <c r="K135" s="72">
        <f t="shared" si="33"/>
        <v>18224.496719999999</v>
      </c>
      <c r="L135" s="72">
        <f t="shared" si="33"/>
        <v>18224.496719999999</v>
      </c>
      <c r="M135" s="72">
        <f t="shared" si="33"/>
        <v>18224.496719999999</v>
      </c>
      <c r="N135" s="72">
        <f t="shared" si="33"/>
        <v>18224.496719999999</v>
      </c>
      <c r="O135" s="72">
        <f t="shared" si="33"/>
        <v>18224.496719999999</v>
      </c>
      <c r="P135" s="72">
        <f t="shared" si="33"/>
        <v>18224.496719999999</v>
      </c>
      <c r="Q135" s="73">
        <f t="shared" si="33"/>
        <v>18224.496719999999</v>
      </c>
      <c r="R135" s="76"/>
    </row>
    <row r="136" spans="2:18">
      <c r="B136" s="57" t="s">
        <v>35</v>
      </c>
      <c r="C136" s="71">
        <f t="shared" si="33"/>
        <v>27923059.299976982</v>
      </c>
      <c r="D136" s="72">
        <f t="shared" si="33"/>
        <v>27923059.299976982</v>
      </c>
      <c r="E136" s="72">
        <f t="shared" si="33"/>
        <v>27923059.299976982</v>
      </c>
      <c r="F136" s="72">
        <f t="shared" si="33"/>
        <v>27923059.299976982</v>
      </c>
      <c r="G136" s="72">
        <f t="shared" si="33"/>
        <v>27923059.299976982</v>
      </c>
      <c r="H136" s="72">
        <f t="shared" si="33"/>
        <v>27923059.299976982</v>
      </c>
      <c r="I136" s="72">
        <f t="shared" si="33"/>
        <v>27923059.299976982</v>
      </c>
      <c r="J136" s="72">
        <f t="shared" si="33"/>
        <v>27923059.299976982</v>
      </c>
      <c r="K136" s="72">
        <f t="shared" si="33"/>
        <v>27923059.299976982</v>
      </c>
      <c r="L136" s="72">
        <f t="shared" si="33"/>
        <v>27923059.299976982</v>
      </c>
      <c r="M136" s="72">
        <f t="shared" si="33"/>
        <v>27923059.299976982</v>
      </c>
      <c r="N136" s="72">
        <f t="shared" si="33"/>
        <v>27923059.299976982</v>
      </c>
      <c r="O136" s="72">
        <f t="shared" si="33"/>
        <v>27923059.299976982</v>
      </c>
      <c r="P136" s="72">
        <f t="shared" si="33"/>
        <v>27923059.299976982</v>
      </c>
      <c r="Q136" s="73">
        <f t="shared" si="33"/>
        <v>27923059.299976982</v>
      </c>
      <c r="R136" s="76"/>
    </row>
    <row r="137" spans="2:18">
      <c r="B137" s="57" t="s">
        <v>36</v>
      </c>
      <c r="C137" s="71">
        <f t="shared" si="33"/>
        <v>114965.62389555259</v>
      </c>
      <c r="D137" s="72">
        <f t="shared" si="33"/>
        <v>114965.62389555259</v>
      </c>
      <c r="E137" s="72">
        <f t="shared" si="33"/>
        <v>114965.62389555259</v>
      </c>
      <c r="F137" s="72">
        <f t="shared" si="33"/>
        <v>114965.62389555259</v>
      </c>
      <c r="G137" s="72">
        <f t="shared" si="33"/>
        <v>114965.62389555259</v>
      </c>
      <c r="H137" s="72">
        <f t="shared" si="33"/>
        <v>114965.62389555259</v>
      </c>
      <c r="I137" s="72">
        <f t="shared" si="33"/>
        <v>114965.62389555259</v>
      </c>
      <c r="J137" s="72">
        <f t="shared" si="33"/>
        <v>114965.62389555259</v>
      </c>
      <c r="K137" s="72">
        <f t="shared" si="33"/>
        <v>114965.62389555259</v>
      </c>
      <c r="L137" s="72">
        <f t="shared" si="33"/>
        <v>114965.62389555259</v>
      </c>
      <c r="M137" s="72">
        <f t="shared" si="33"/>
        <v>114965.62389555259</v>
      </c>
      <c r="N137" s="72">
        <f t="shared" si="33"/>
        <v>114965.62389555259</v>
      </c>
      <c r="O137" s="72">
        <f t="shared" si="33"/>
        <v>114965.62389555259</v>
      </c>
      <c r="P137" s="72">
        <f t="shared" si="33"/>
        <v>114965.62389555259</v>
      </c>
      <c r="Q137" s="73">
        <f t="shared" si="33"/>
        <v>114965.62389555259</v>
      </c>
      <c r="R137" s="76"/>
    </row>
    <row r="138" spans="2:18">
      <c r="B138" s="57" t="s">
        <v>37</v>
      </c>
      <c r="C138" s="71">
        <f t="shared" si="33"/>
        <v>24815.468159999997</v>
      </c>
      <c r="D138" s="72">
        <f t="shared" si="33"/>
        <v>24815.468159999997</v>
      </c>
      <c r="E138" s="72">
        <f t="shared" si="33"/>
        <v>24815.468159999997</v>
      </c>
      <c r="F138" s="72">
        <f t="shared" si="33"/>
        <v>24815.468159999997</v>
      </c>
      <c r="G138" s="72">
        <f t="shared" si="33"/>
        <v>24815.468159999997</v>
      </c>
      <c r="H138" s="72">
        <f t="shared" si="33"/>
        <v>24815.468159999997</v>
      </c>
      <c r="I138" s="72">
        <f t="shared" si="33"/>
        <v>24815.468159999997</v>
      </c>
      <c r="J138" s="72">
        <f t="shared" si="33"/>
        <v>24815.468159999997</v>
      </c>
      <c r="K138" s="72">
        <f t="shared" si="33"/>
        <v>24815.468159999997</v>
      </c>
      <c r="L138" s="72">
        <f t="shared" si="33"/>
        <v>24815.468159999997</v>
      </c>
      <c r="M138" s="72">
        <f t="shared" si="33"/>
        <v>24815.468159999997</v>
      </c>
      <c r="N138" s="72">
        <f t="shared" si="33"/>
        <v>24815.468159999997</v>
      </c>
      <c r="O138" s="72">
        <f t="shared" si="33"/>
        <v>24815.468159999997</v>
      </c>
      <c r="P138" s="72">
        <f t="shared" si="33"/>
        <v>24815.468159999997</v>
      </c>
      <c r="Q138" s="73">
        <f t="shared" si="33"/>
        <v>24815.468159999997</v>
      </c>
      <c r="R138" s="76"/>
    </row>
    <row r="139" spans="2:18">
      <c r="B139" s="57" t="s">
        <v>38</v>
      </c>
      <c r="C139" s="71">
        <f t="shared" si="33"/>
        <v>1446970.2565396992</v>
      </c>
      <c r="D139" s="72">
        <f t="shared" si="33"/>
        <v>1446970.2565396992</v>
      </c>
      <c r="E139" s="72">
        <f t="shared" si="33"/>
        <v>1446970.2565396992</v>
      </c>
      <c r="F139" s="72">
        <f t="shared" si="33"/>
        <v>1446970.2565396992</v>
      </c>
      <c r="G139" s="72">
        <f t="shared" si="33"/>
        <v>1446970.2565396992</v>
      </c>
      <c r="H139" s="72">
        <f t="shared" si="33"/>
        <v>1443635.8896525723</v>
      </c>
      <c r="I139" s="72">
        <f t="shared" si="33"/>
        <v>1436967.1558783185</v>
      </c>
      <c r="J139" s="72">
        <f t="shared" si="33"/>
        <v>1426674.1102702313</v>
      </c>
      <c r="K139" s="72">
        <f t="shared" si="33"/>
        <v>1426674.1102702313</v>
      </c>
      <c r="L139" s="72">
        <f t="shared" si="33"/>
        <v>1426674.1102702313</v>
      </c>
      <c r="M139" s="72">
        <f t="shared" si="33"/>
        <v>1426674.1102702313</v>
      </c>
      <c r="N139" s="72">
        <f t="shared" si="33"/>
        <v>1426674.1102702313</v>
      </c>
      <c r="O139" s="72">
        <f t="shared" si="33"/>
        <v>1426674.1102702313</v>
      </c>
      <c r="P139" s="72">
        <f t="shared" si="33"/>
        <v>1426674.1102702313</v>
      </c>
      <c r="Q139" s="73">
        <f t="shared" si="33"/>
        <v>1426674.1102702313</v>
      </c>
      <c r="R139" s="76"/>
    </row>
    <row r="140" spans="2:18" ht="15" thickBot="1">
      <c r="B140" s="62" t="s">
        <v>39</v>
      </c>
      <c r="C140" s="113">
        <f t="shared" si="33"/>
        <v>19729.053</v>
      </c>
      <c r="D140" s="114">
        <f t="shared" si="33"/>
        <v>19729.053</v>
      </c>
      <c r="E140" s="114">
        <f t="shared" si="33"/>
        <v>19729.053</v>
      </c>
      <c r="F140" s="114">
        <f t="shared" si="33"/>
        <v>19729.053</v>
      </c>
      <c r="G140" s="114">
        <f t="shared" si="33"/>
        <v>19729.053</v>
      </c>
      <c r="H140" s="114">
        <f t="shared" si="33"/>
        <v>19729.053</v>
      </c>
      <c r="I140" s="114">
        <f t="shared" si="33"/>
        <v>19729.053</v>
      </c>
      <c r="J140" s="114">
        <f t="shared" si="33"/>
        <v>19729.053</v>
      </c>
      <c r="K140" s="114">
        <f t="shared" si="33"/>
        <v>19729.053</v>
      </c>
      <c r="L140" s="114">
        <f t="shared" si="33"/>
        <v>19729.053</v>
      </c>
      <c r="M140" s="114">
        <f t="shared" si="33"/>
        <v>19729.053</v>
      </c>
      <c r="N140" s="114">
        <f t="shared" si="33"/>
        <v>19729.053</v>
      </c>
      <c r="O140" s="114">
        <f t="shared" si="33"/>
        <v>19729.053</v>
      </c>
      <c r="P140" s="114">
        <f t="shared" si="33"/>
        <v>19729.053</v>
      </c>
      <c r="Q140" s="115">
        <f t="shared" si="33"/>
        <v>19729.053</v>
      </c>
      <c r="R140" s="76"/>
    </row>
    <row r="141" spans="2:18" ht="15" thickBot="1">
      <c r="B141" s="112" t="s">
        <v>58</v>
      </c>
      <c r="C141" s="116">
        <f t="shared" ref="C141:Q141" si="34">SUM(C132:C140)</f>
        <v>82626864.407269418</v>
      </c>
      <c r="D141" s="117">
        <f t="shared" si="34"/>
        <v>81075315.633940205</v>
      </c>
      <c r="E141" s="117">
        <f t="shared" si="34"/>
        <v>81075315.633940205</v>
      </c>
      <c r="F141" s="117">
        <f t="shared" si="34"/>
        <v>80497410.318725571</v>
      </c>
      <c r="G141" s="117">
        <f t="shared" si="34"/>
        <v>80497410.318725571</v>
      </c>
      <c r="H141" s="117">
        <f t="shared" si="34"/>
        <v>80494075.951838434</v>
      </c>
      <c r="I141" s="117">
        <f t="shared" si="34"/>
        <v>80487407.218064189</v>
      </c>
      <c r="J141" s="117">
        <f t="shared" si="34"/>
        <v>80477114.172456101</v>
      </c>
      <c r="K141" s="117">
        <f t="shared" si="34"/>
        <v>80477114.172456101</v>
      </c>
      <c r="L141" s="117">
        <f t="shared" si="34"/>
        <v>80477114.172456101</v>
      </c>
      <c r="M141" s="117">
        <f t="shared" si="34"/>
        <v>80477114.172456101</v>
      </c>
      <c r="N141" s="117">
        <f t="shared" si="34"/>
        <v>80477114.172456101</v>
      </c>
      <c r="O141" s="117">
        <f t="shared" si="34"/>
        <v>80477114.172456101</v>
      </c>
      <c r="P141" s="117">
        <f t="shared" si="34"/>
        <v>80477114.172456101</v>
      </c>
      <c r="Q141" s="118">
        <f t="shared" si="34"/>
        <v>80477114.172456101</v>
      </c>
      <c r="R141" s="76"/>
    </row>
  </sheetData>
  <mergeCells count="13">
    <mergeCell ref="C130:Q130"/>
    <mergeCell ref="C54:Q54"/>
    <mergeCell ref="C68:Q68"/>
    <mergeCell ref="C81:Q81"/>
    <mergeCell ref="C93:Q93"/>
    <mergeCell ref="C105:Q105"/>
    <mergeCell ref="C117:Q117"/>
    <mergeCell ref="C41:Q41"/>
    <mergeCell ref="C1:Q1"/>
    <mergeCell ref="A12:B12"/>
    <mergeCell ref="A13:B13"/>
    <mergeCell ref="C15:Q15"/>
    <mergeCell ref="C28:Q28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263F-F059-4C01-90AD-8AC2BFA947A0}">
  <dimension ref="A1:U141"/>
  <sheetViews>
    <sheetView topLeftCell="Q1" zoomScale="70" zoomScaleNormal="70" workbookViewId="0">
      <selection activeCell="AM13" sqref="AM13"/>
    </sheetView>
  </sheetViews>
  <sheetFormatPr defaultColWidth="8.6640625" defaultRowHeight="14.4"/>
  <cols>
    <col min="1" max="1" width="20.6640625" bestFit="1" customWidth="1"/>
    <col min="2" max="2" width="15.6640625" bestFit="1" customWidth="1"/>
    <col min="3" max="3" width="13.6640625" bestFit="1" customWidth="1"/>
    <col min="4" max="17" width="9.6640625" bestFit="1" customWidth="1"/>
    <col min="18" max="18" width="12.6640625" bestFit="1" customWidth="1"/>
  </cols>
  <sheetData>
    <row r="1" spans="1:21" ht="15" thickBot="1">
      <c r="A1" s="1"/>
      <c r="B1" s="1"/>
      <c r="C1" s="172" t="s">
        <v>26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  <c r="R1" s="47"/>
    </row>
    <row r="2" spans="1:21" ht="15" thickBot="1">
      <c r="A2" s="16" t="s">
        <v>27</v>
      </c>
      <c r="B2" s="16" t="s">
        <v>28</v>
      </c>
      <c r="C2" s="22">
        <v>2021</v>
      </c>
      <c r="D2" s="23">
        <f>C2+1</f>
        <v>2022</v>
      </c>
      <c r="E2" s="23">
        <f t="shared" ref="E2:Q2" si="0">D2+1</f>
        <v>2023</v>
      </c>
      <c r="F2" s="23">
        <f t="shared" si="0"/>
        <v>2024</v>
      </c>
      <c r="G2" s="23">
        <f t="shared" si="0"/>
        <v>2025</v>
      </c>
      <c r="H2" s="23">
        <f t="shared" si="0"/>
        <v>2026</v>
      </c>
      <c r="I2" s="23">
        <f t="shared" si="0"/>
        <v>2027</v>
      </c>
      <c r="J2" s="23">
        <f t="shared" si="0"/>
        <v>2028</v>
      </c>
      <c r="K2" s="23">
        <f t="shared" si="0"/>
        <v>2029</v>
      </c>
      <c r="L2" s="23">
        <f t="shared" si="0"/>
        <v>2030</v>
      </c>
      <c r="M2" s="23">
        <f t="shared" si="0"/>
        <v>2031</v>
      </c>
      <c r="N2" s="23">
        <f t="shared" si="0"/>
        <v>2032</v>
      </c>
      <c r="O2" s="23">
        <f t="shared" si="0"/>
        <v>2033</v>
      </c>
      <c r="P2" s="23">
        <f t="shared" si="0"/>
        <v>2034</v>
      </c>
      <c r="Q2" s="24">
        <f t="shared" si="0"/>
        <v>2035</v>
      </c>
      <c r="R2" s="21"/>
    </row>
    <row r="3" spans="1:21">
      <c r="A3" s="17" t="str">
        <f>VLOOKUP(B3,'2021 Summary'!A:F,6,0)</f>
        <v>Renewable (Emitting)</v>
      </c>
      <c r="B3" s="18" t="s">
        <v>29</v>
      </c>
      <c r="C3" s="36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8">
        <v>0</v>
      </c>
      <c r="R3" s="46">
        <f>SUM(C3:Q3)</f>
        <v>0</v>
      </c>
      <c r="S3" t="s">
        <v>30</v>
      </c>
      <c r="U3">
        <f>SUMPRODUCT(C3:Q11,C83:Q91)</f>
        <v>1711144997.7464306</v>
      </c>
    </row>
    <row r="4" spans="1:21">
      <c r="A4" s="19" t="str">
        <f>VLOOKUP(B4,'2021 Summary'!A:F,6,0)</f>
        <v>Fossil Fuel</v>
      </c>
      <c r="B4" s="20" t="s">
        <v>31</v>
      </c>
      <c r="C4" s="39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1">
        <v>0</v>
      </c>
      <c r="R4" s="46">
        <f t="shared" ref="R4:R11" si="1">SUM(C4:Q4)</f>
        <v>0</v>
      </c>
    </row>
    <row r="5" spans="1:21">
      <c r="A5" s="19" t="str">
        <f>VLOOKUP(B5,'2021 Summary'!A:F,6,0)</f>
        <v>Fossil Fuel</v>
      </c>
      <c r="B5" s="20" t="s">
        <v>32</v>
      </c>
      <c r="C5" s="39">
        <v>32145651.757763308</v>
      </c>
      <c r="D5" s="40">
        <v>32761188.10640331</v>
      </c>
      <c r="E5" s="40">
        <v>20493231.85852972</v>
      </c>
      <c r="F5" s="40">
        <v>21121140.487777386</v>
      </c>
      <c r="G5" s="40">
        <v>21755328.203317527</v>
      </c>
      <c r="H5" s="40">
        <v>22399192.162900195</v>
      </c>
      <c r="I5" s="40">
        <v>23052795.785296947</v>
      </c>
      <c r="J5" s="40">
        <v>23716493.068413757</v>
      </c>
      <c r="K5" s="40">
        <v>24376431.348297566</v>
      </c>
      <c r="L5" s="40">
        <v>25042969.010980211</v>
      </c>
      <c r="M5" s="40">
        <v>25716172.050289683</v>
      </c>
      <c r="N5" s="40">
        <v>26396107.119992249</v>
      </c>
      <c r="O5" s="40">
        <v>27082841.54039184</v>
      </c>
      <c r="P5" s="40">
        <v>27776443.304995425</v>
      </c>
      <c r="Q5" s="41">
        <v>21637576.047245052</v>
      </c>
      <c r="R5" s="46">
        <f t="shared" si="1"/>
        <v>375473561.8525942</v>
      </c>
    </row>
    <row r="6" spans="1:21">
      <c r="A6" s="19" t="str">
        <f>VLOOKUP(B6,'2021 Summary'!A:F,6,0)</f>
        <v>Renewable (Non-Emitting)</v>
      </c>
      <c r="B6" s="20" t="s">
        <v>34</v>
      </c>
      <c r="C6" s="39">
        <v>18224.496719999999</v>
      </c>
      <c r="D6" s="40">
        <v>18224.496719999999</v>
      </c>
      <c r="E6" s="40">
        <v>18224.496719999999</v>
      </c>
      <c r="F6" s="40">
        <v>18224.496719999999</v>
      </c>
      <c r="G6" s="40">
        <v>18224.496719999999</v>
      </c>
      <c r="H6" s="40">
        <v>18224.496719999999</v>
      </c>
      <c r="I6" s="40">
        <v>18224.496719999999</v>
      </c>
      <c r="J6" s="40">
        <v>18224.496719999999</v>
      </c>
      <c r="K6" s="40">
        <v>18224.496719999999</v>
      </c>
      <c r="L6" s="40">
        <v>18224.496719999999</v>
      </c>
      <c r="M6" s="40">
        <v>18224.496719999999</v>
      </c>
      <c r="N6" s="40">
        <v>18224.496719999999</v>
      </c>
      <c r="O6" s="40">
        <v>18224.496719999999</v>
      </c>
      <c r="P6" s="40">
        <v>18224.496719999999</v>
      </c>
      <c r="Q6" s="41">
        <v>18224.496719999999</v>
      </c>
      <c r="R6" s="46">
        <f t="shared" si="1"/>
        <v>273367.45079999999</v>
      </c>
    </row>
    <row r="7" spans="1:21">
      <c r="A7" s="19" t="str">
        <f>VLOOKUP(B7,'2021 Summary'!A:F,6,0)</f>
        <v>Nuclear</v>
      </c>
      <c r="B7" s="20" t="s">
        <v>35</v>
      </c>
      <c r="C7" s="42">
        <v>27923059.299976982</v>
      </c>
      <c r="D7" s="40">
        <v>27923059.299976982</v>
      </c>
      <c r="E7" s="40">
        <v>27923059.299976982</v>
      </c>
      <c r="F7" s="40">
        <v>27923059.299976982</v>
      </c>
      <c r="G7" s="40">
        <v>27923059.299976982</v>
      </c>
      <c r="H7" s="40">
        <v>27923059.299976982</v>
      </c>
      <c r="I7" s="40">
        <v>27923059.299976982</v>
      </c>
      <c r="J7" s="40">
        <v>27923059.299976982</v>
      </c>
      <c r="K7" s="40">
        <v>27923059.299976982</v>
      </c>
      <c r="L7" s="40">
        <v>27923059.299976982</v>
      </c>
      <c r="M7" s="40">
        <v>27923059.299976982</v>
      </c>
      <c r="N7" s="40">
        <v>27923059.299976982</v>
      </c>
      <c r="O7" s="40">
        <v>27923059.299976982</v>
      </c>
      <c r="P7" s="40">
        <v>27923059.299976982</v>
      </c>
      <c r="Q7" s="41">
        <v>27923059.299976982</v>
      </c>
      <c r="R7" s="46">
        <f t="shared" si="1"/>
        <v>418845889.49965483</v>
      </c>
    </row>
    <row r="8" spans="1:21">
      <c r="A8" s="19" t="str">
        <f>VLOOKUP(B8,'2021 Summary'!A:F,6,0)</f>
        <v>Fossil Fuel</v>
      </c>
      <c r="B8" s="20" t="s">
        <v>36</v>
      </c>
      <c r="C8" s="39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1">
        <v>0</v>
      </c>
      <c r="R8" s="46">
        <f t="shared" si="1"/>
        <v>0</v>
      </c>
    </row>
    <row r="9" spans="1:21">
      <c r="A9" s="19" t="str">
        <f>VLOOKUP(B9,'2021 Summary'!A:F,6,0)</f>
        <v>Fossil Fuel</v>
      </c>
      <c r="B9" s="20" t="s">
        <v>37</v>
      </c>
      <c r="C9" s="39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1">
        <v>0</v>
      </c>
      <c r="R9" s="46">
        <f t="shared" si="1"/>
        <v>0</v>
      </c>
    </row>
    <row r="10" spans="1:21">
      <c r="A10" s="19" t="str">
        <f>VLOOKUP(B10,'2021 Summary'!A:F,6,0)</f>
        <v>Renewable (Non-Emitting)</v>
      </c>
      <c r="B10" s="20" t="s">
        <v>38</v>
      </c>
      <c r="C10" s="39">
        <v>1446970.2565396992</v>
      </c>
      <c r="D10" s="40">
        <v>1446970.2565396992</v>
      </c>
      <c r="E10" s="40">
        <v>1446970.2565396992</v>
      </c>
      <c r="F10" s="40">
        <v>1446970.2565396992</v>
      </c>
      <c r="G10" s="40">
        <v>1446970.2565396992</v>
      </c>
      <c r="H10" s="40">
        <v>1443635.8896525723</v>
      </c>
      <c r="I10" s="40">
        <v>1436967.1558783185</v>
      </c>
      <c r="J10" s="40">
        <v>1426674.1102702313</v>
      </c>
      <c r="K10" s="40">
        <v>1426674.1102702313</v>
      </c>
      <c r="L10" s="40">
        <v>1426674.1102702313</v>
      </c>
      <c r="M10" s="40">
        <v>1426674.1102702313</v>
      </c>
      <c r="N10" s="40">
        <v>1426674.1102702313</v>
      </c>
      <c r="O10" s="40">
        <v>1426674.1102702313</v>
      </c>
      <c r="P10" s="40">
        <v>1426674.1102702313</v>
      </c>
      <c r="Q10" s="41">
        <v>1426674.1102702313</v>
      </c>
      <c r="R10" s="46">
        <f t="shared" si="1"/>
        <v>21528847.210391242</v>
      </c>
    </row>
    <row r="11" spans="1:21" ht="15" thickBot="1">
      <c r="A11" s="19" t="str">
        <f>VLOOKUP(B11,'2021 Summary'!A:F,6,0)</f>
        <v>Renewable (Non-Emitting)</v>
      </c>
      <c r="B11" s="20" t="s">
        <v>39</v>
      </c>
      <c r="C11" s="39">
        <v>19729.053</v>
      </c>
      <c r="D11" s="40">
        <v>19729.053</v>
      </c>
      <c r="E11" s="40">
        <v>12909377.012999998</v>
      </c>
      <c r="F11" s="40">
        <v>12909377.012999998</v>
      </c>
      <c r="G11" s="40">
        <v>12909377.012999998</v>
      </c>
      <c r="H11" s="40">
        <v>12909377.012999998</v>
      </c>
      <c r="I11" s="40">
        <v>12909377.012999998</v>
      </c>
      <c r="J11" s="40">
        <v>12909377.012999998</v>
      </c>
      <c r="K11" s="40">
        <v>12909377.012999998</v>
      </c>
      <c r="L11" s="40">
        <v>12909377.012999998</v>
      </c>
      <c r="M11" s="40">
        <v>12909377.012999998</v>
      </c>
      <c r="N11" s="40">
        <v>12909377.012999998</v>
      </c>
      <c r="O11" s="40">
        <v>12909377.012999998</v>
      </c>
      <c r="P11" s="40">
        <v>12909377.012999998</v>
      </c>
      <c r="Q11" s="41">
        <v>19748782.052999999</v>
      </c>
      <c r="R11" s="46">
        <f t="shared" si="1"/>
        <v>174700764.315</v>
      </c>
    </row>
    <row r="12" spans="1:21" ht="15" thickBot="1">
      <c r="A12" s="175" t="s">
        <v>41</v>
      </c>
      <c r="B12" s="176"/>
      <c r="C12" s="36">
        <f t="shared" ref="C12:Q12" si="2">SUM(C3:C11)</f>
        <v>61553634.863999993</v>
      </c>
      <c r="D12" s="37">
        <f t="shared" si="2"/>
        <v>62169171.212640002</v>
      </c>
      <c r="E12" s="37">
        <f t="shared" si="2"/>
        <v>62790862.924766406</v>
      </c>
      <c r="F12" s="37">
        <f t="shared" si="2"/>
        <v>63418771.554014072</v>
      </c>
      <c r="G12" s="37">
        <f t="shared" si="2"/>
        <v>64052959.269554213</v>
      </c>
      <c r="H12" s="37">
        <f t="shared" si="2"/>
        <v>64693488.862249747</v>
      </c>
      <c r="I12" s="37">
        <f t="shared" si="2"/>
        <v>65340423.750872247</v>
      </c>
      <c r="J12" s="37">
        <f t="shared" si="2"/>
        <v>65993827.988380969</v>
      </c>
      <c r="K12" s="37">
        <f t="shared" si="2"/>
        <v>66653766.268264778</v>
      </c>
      <c r="L12" s="37">
        <f t="shared" si="2"/>
        <v>67320303.930947423</v>
      </c>
      <c r="M12" s="37">
        <f t="shared" si="2"/>
        <v>67993506.970256895</v>
      </c>
      <c r="N12" s="37">
        <f t="shared" si="2"/>
        <v>68673442.03995946</v>
      </c>
      <c r="O12" s="37">
        <f t="shared" si="2"/>
        <v>69360176.460359052</v>
      </c>
      <c r="P12" s="37">
        <f t="shared" si="2"/>
        <v>70053778.224962637</v>
      </c>
      <c r="Q12" s="38">
        <f t="shared" si="2"/>
        <v>70754316.007212266</v>
      </c>
      <c r="R12" s="46"/>
    </row>
    <row r="13" spans="1:21" ht="15" thickBot="1">
      <c r="A13" s="175" t="s">
        <v>42</v>
      </c>
      <c r="B13" s="175"/>
      <c r="C13" s="43">
        <v>61553634.863999993</v>
      </c>
      <c r="D13" s="44">
        <f>C13*1.01</f>
        <v>62169171.212639995</v>
      </c>
      <c r="E13" s="44">
        <f t="shared" ref="E13:Q13" si="3">D13*1.01</f>
        <v>62790862.924766399</v>
      </c>
      <c r="F13" s="44">
        <f t="shared" si="3"/>
        <v>63418771.554014064</v>
      </c>
      <c r="G13" s="44">
        <f t="shared" si="3"/>
        <v>64052959.269554205</v>
      </c>
      <c r="H13" s="44">
        <f t="shared" si="3"/>
        <v>64693488.862249747</v>
      </c>
      <c r="I13" s="44">
        <f t="shared" si="3"/>
        <v>65340423.750872247</v>
      </c>
      <c r="J13" s="44">
        <f t="shared" si="3"/>
        <v>65993827.988380969</v>
      </c>
      <c r="K13" s="44">
        <f t="shared" si="3"/>
        <v>66653766.268264778</v>
      </c>
      <c r="L13" s="44">
        <f t="shared" si="3"/>
        <v>67320303.930947423</v>
      </c>
      <c r="M13" s="44">
        <f t="shared" si="3"/>
        <v>67993506.970256895</v>
      </c>
      <c r="N13" s="44">
        <f t="shared" si="3"/>
        <v>68673442.03995946</v>
      </c>
      <c r="O13" s="44">
        <f t="shared" si="3"/>
        <v>69360176.460359052</v>
      </c>
      <c r="P13" s="44">
        <f t="shared" si="3"/>
        <v>70053778.224962637</v>
      </c>
      <c r="Q13" s="45">
        <f t="shared" si="3"/>
        <v>70754316.007212266</v>
      </c>
      <c r="R13" s="46"/>
    </row>
    <row r="14" spans="1:21" ht="15" thickBot="1">
      <c r="B14" s="21"/>
    </row>
    <row r="15" spans="1:21" ht="15" thickBot="1">
      <c r="B15" s="1"/>
      <c r="C15" s="172" t="s">
        <v>43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4"/>
    </row>
    <row r="16" spans="1:21" ht="15" thickBot="1">
      <c r="B16" s="16" t="s">
        <v>28</v>
      </c>
      <c r="C16" s="22">
        <v>2021</v>
      </c>
      <c r="D16" s="23">
        <f>C16+1</f>
        <v>2022</v>
      </c>
      <c r="E16" s="23">
        <f t="shared" ref="E16:Q16" si="4">D16+1</f>
        <v>2023</v>
      </c>
      <c r="F16" s="23">
        <f t="shared" si="4"/>
        <v>2024</v>
      </c>
      <c r="G16" s="23">
        <f t="shared" si="4"/>
        <v>2025</v>
      </c>
      <c r="H16" s="23">
        <f t="shared" si="4"/>
        <v>2026</v>
      </c>
      <c r="I16" s="23">
        <f t="shared" si="4"/>
        <v>2027</v>
      </c>
      <c r="J16" s="23">
        <f t="shared" si="4"/>
        <v>2028</v>
      </c>
      <c r="K16" s="23">
        <f t="shared" si="4"/>
        <v>2029</v>
      </c>
      <c r="L16" s="23">
        <f t="shared" si="4"/>
        <v>2030</v>
      </c>
      <c r="M16" s="23">
        <f t="shared" si="4"/>
        <v>2031</v>
      </c>
      <c r="N16" s="23">
        <f t="shared" si="4"/>
        <v>2032</v>
      </c>
      <c r="O16" s="23">
        <f t="shared" si="4"/>
        <v>2033</v>
      </c>
      <c r="P16" s="23">
        <f t="shared" si="4"/>
        <v>2034</v>
      </c>
      <c r="Q16" s="24">
        <f t="shared" si="4"/>
        <v>2035</v>
      </c>
    </row>
    <row r="17" spans="2:17">
      <c r="B17" s="48" t="s">
        <v>29</v>
      </c>
      <c r="C17" s="25">
        <f>C3*VLOOKUP($B17,'2021 Summary'!$A:$N,11,0)</f>
        <v>0</v>
      </c>
      <c r="D17" s="26">
        <f>D3*VLOOKUP($B17,'2021 Summary'!$A:$N,11,0)</f>
        <v>0</v>
      </c>
      <c r="E17" s="26">
        <f>E3*VLOOKUP($B17,'2021 Summary'!$A:$N,11,0)</f>
        <v>0</v>
      </c>
      <c r="F17" s="26">
        <f>F3*VLOOKUP($B17,'2021 Summary'!$A:$N,11,0)</f>
        <v>0</v>
      </c>
      <c r="G17" s="26">
        <f>G3*VLOOKUP($B17,'2021 Summary'!$A:$N,11,0)</f>
        <v>0</v>
      </c>
      <c r="H17" s="26">
        <f>H3*VLOOKUP($B17,'2021 Summary'!$A:$N,11,0)</f>
        <v>0</v>
      </c>
      <c r="I17" s="26">
        <f>I3*VLOOKUP($B17,'2021 Summary'!$A:$N,11,0)</f>
        <v>0</v>
      </c>
      <c r="J17" s="26">
        <f>J3*VLOOKUP($B17,'2021 Summary'!$A:$N,11,0)</f>
        <v>0</v>
      </c>
      <c r="K17" s="26">
        <f>K3*VLOOKUP($B17,'2021 Summary'!$A:$N,11,0)</f>
        <v>0</v>
      </c>
      <c r="L17" s="26">
        <f>L3*VLOOKUP($B17,'2021 Summary'!$A:$N,11,0)</f>
        <v>0</v>
      </c>
      <c r="M17" s="26">
        <f>M3*VLOOKUP($B17,'2021 Summary'!$A:$N,11,0)</f>
        <v>0</v>
      </c>
      <c r="N17" s="26">
        <f>N3*VLOOKUP($B17,'2021 Summary'!$A:$N,11,0)</f>
        <v>0</v>
      </c>
      <c r="O17" s="26">
        <f>O3*VLOOKUP($B17,'2021 Summary'!$A:$N,11,0)</f>
        <v>0</v>
      </c>
      <c r="P17" s="26">
        <f>P3*VLOOKUP($B17,'2021 Summary'!$A:$N,11,0)</f>
        <v>0</v>
      </c>
      <c r="Q17" s="27">
        <f>Q3*VLOOKUP($B17,'2021 Summary'!$A:$N,11,0)</f>
        <v>0</v>
      </c>
    </row>
    <row r="18" spans="2:17">
      <c r="B18" s="34" t="s">
        <v>31</v>
      </c>
      <c r="C18" s="28">
        <f>C4*VLOOKUP($B18,'2021 Summary'!$A:$N,11,0)</f>
        <v>0</v>
      </c>
      <c r="D18" s="29">
        <f>D4*VLOOKUP($B18,'2021 Summary'!$A:$N,11,0)</f>
        <v>0</v>
      </c>
      <c r="E18" s="29">
        <f>E4*VLOOKUP($B18,'2021 Summary'!$A:$N,11,0)</f>
        <v>0</v>
      </c>
      <c r="F18" s="29">
        <f>F4*VLOOKUP($B18,'2021 Summary'!$A:$N,11,0)</f>
        <v>0</v>
      </c>
      <c r="G18" s="29">
        <f>G4*VLOOKUP($B18,'2021 Summary'!$A:$N,11,0)</f>
        <v>0</v>
      </c>
      <c r="H18" s="29">
        <f>H4*VLOOKUP($B18,'2021 Summary'!$A:$N,11,0)</f>
        <v>0</v>
      </c>
      <c r="I18" s="29">
        <f>I4*VLOOKUP($B18,'2021 Summary'!$A:$N,11,0)</f>
        <v>0</v>
      </c>
      <c r="J18" s="29">
        <f>J4*VLOOKUP($B18,'2021 Summary'!$A:$N,11,0)</f>
        <v>0</v>
      </c>
      <c r="K18" s="29">
        <f>K4*VLOOKUP($B18,'2021 Summary'!$A:$N,11,0)</f>
        <v>0</v>
      </c>
      <c r="L18" s="29">
        <f>L4*VLOOKUP($B18,'2021 Summary'!$A:$N,11,0)</f>
        <v>0</v>
      </c>
      <c r="M18" s="29">
        <f>M4*VLOOKUP($B18,'2021 Summary'!$A:$N,11,0)</f>
        <v>0</v>
      </c>
      <c r="N18" s="29">
        <f>N4*VLOOKUP($B18,'2021 Summary'!$A:$N,11,0)</f>
        <v>0</v>
      </c>
      <c r="O18" s="29">
        <f>O4*VLOOKUP($B18,'2021 Summary'!$A:$N,11,0)</f>
        <v>0</v>
      </c>
      <c r="P18" s="29">
        <f>P4*VLOOKUP($B18,'2021 Summary'!$A:$N,11,0)</f>
        <v>0</v>
      </c>
      <c r="Q18" s="30">
        <f>Q4*VLOOKUP($B18,'2021 Summary'!$A:$N,11,0)</f>
        <v>0</v>
      </c>
    </row>
    <row r="19" spans="2:17">
      <c r="B19" s="34" t="s">
        <v>32</v>
      </c>
      <c r="C19" s="28">
        <f>C5*VLOOKUP($B19,'2021 Summary'!$A:$N,11,0)</f>
        <v>12313.774594308639</v>
      </c>
      <c r="D19" s="29">
        <f>D5*VLOOKUP($B19,'2021 Summary'!$A:$N,11,0)</f>
        <v>12549.56312051036</v>
      </c>
      <c r="E19" s="29">
        <f>E5*VLOOKUP($B19,'2021 Summary'!$A:$N,11,0)</f>
        <v>7850.1764318372034</v>
      </c>
      <c r="F19" s="29">
        <f>F5*VLOOKUP($B19,'2021 Summary'!$A:$N,11,0)</f>
        <v>8090.704307415579</v>
      </c>
      <c r="G19" s="29">
        <f>G5*VLOOKUP($B19,'2021 Summary'!$A:$N,11,0)</f>
        <v>8333.6374617497368</v>
      </c>
      <c r="H19" s="29">
        <f>H5*VLOOKUP($B19,'2021 Summary'!$A:$N,11,0)</f>
        <v>8580.2772165584192</v>
      </c>
      <c r="I19" s="29">
        <f>I5*VLOOKUP($B19,'2021 Summary'!$A:$N,11,0)</f>
        <v>8830.6478651570596</v>
      </c>
      <c r="J19" s="29">
        <f>J5*VLOOKUP($B19,'2021 Summary'!$A:$N,11,0)</f>
        <v>9084.8850106578266</v>
      </c>
      <c r="K19" s="29">
        <f>K5*VLOOKUP($B19,'2021 Summary'!$A:$N,11,0)</f>
        <v>9337.6822252198999</v>
      </c>
      <c r="L19" s="29">
        <f>L5*VLOOKUP($B19,'2021 Summary'!$A:$N,11,0)</f>
        <v>9593.0074119275941</v>
      </c>
      <c r="M19" s="29">
        <f>M5*VLOOKUP($B19,'2021 Summary'!$A:$N,11,0)</f>
        <v>9850.8858505023636</v>
      </c>
      <c r="N19" s="29">
        <f>N5*VLOOKUP($B19,'2021 Summary'!$A:$N,11,0)</f>
        <v>10111.343073462882</v>
      </c>
      <c r="O19" s="29">
        <f>O5*VLOOKUP($B19,'2021 Summary'!$A:$N,11,0)</f>
        <v>10374.404868653006</v>
      </c>
      <c r="P19" s="29">
        <f>P5*VLOOKUP($B19,'2021 Summary'!$A:$N,11,0)</f>
        <v>10640.09728179503</v>
      </c>
      <c r="Q19" s="30">
        <f>Q5*VLOOKUP($B19,'2021 Summary'!$A:$N,11,0)</f>
        <v>8288.5310965468561</v>
      </c>
    </row>
    <row r="20" spans="2:17">
      <c r="B20" s="34" t="s">
        <v>34</v>
      </c>
      <c r="C20" s="28">
        <f>C6*VLOOKUP($B20,'2021 Summary'!$A:$N,11,0)</f>
        <v>0</v>
      </c>
      <c r="D20" s="29">
        <f>D6*VLOOKUP($B20,'2021 Summary'!$A:$N,11,0)</f>
        <v>0</v>
      </c>
      <c r="E20" s="29">
        <f>E6*VLOOKUP($B20,'2021 Summary'!$A:$N,11,0)</f>
        <v>0</v>
      </c>
      <c r="F20" s="29">
        <f>F6*VLOOKUP($B20,'2021 Summary'!$A:$N,11,0)</f>
        <v>0</v>
      </c>
      <c r="G20" s="29">
        <f>G6*VLOOKUP($B20,'2021 Summary'!$A:$N,11,0)</f>
        <v>0</v>
      </c>
      <c r="H20" s="29">
        <f>H6*VLOOKUP($B20,'2021 Summary'!$A:$N,11,0)</f>
        <v>0</v>
      </c>
      <c r="I20" s="29">
        <f>I6*VLOOKUP($B20,'2021 Summary'!$A:$N,11,0)</f>
        <v>0</v>
      </c>
      <c r="J20" s="29">
        <f>J6*VLOOKUP($B20,'2021 Summary'!$A:$N,11,0)</f>
        <v>0</v>
      </c>
      <c r="K20" s="29">
        <f>K6*VLOOKUP($B20,'2021 Summary'!$A:$N,11,0)</f>
        <v>0</v>
      </c>
      <c r="L20" s="29">
        <f>L6*VLOOKUP($B20,'2021 Summary'!$A:$N,11,0)</f>
        <v>0</v>
      </c>
      <c r="M20" s="29">
        <f>M6*VLOOKUP($B20,'2021 Summary'!$A:$N,11,0)</f>
        <v>0</v>
      </c>
      <c r="N20" s="29">
        <f>N6*VLOOKUP($B20,'2021 Summary'!$A:$N,11,0)</f>
        <v>0</v>
      </c>
      <c r="O20" s="29">
        <f>O6*VLOOKUP($B20,'2021 Summary'!$A:$N,11,0)</f>
        <v>0</v>
      </c>
      <c r="P20" s="29">
        <f>P6*VLOOKUP($B20,'2021 Summary'!$A:$N,11,0)</f>
        <v>0</v>
      </c>
      <c r="Q20" s="30">
        <f>Q6*VLOOKUP($B20,'2021 Summary'!$A:$N,11,0)</f>
        <v>0</v>
      </c>
    </row>
    <row r="21" spans="2:17">
      <c r="B21" s="34" t="s">
        <v>35</v>
      </c>
      <c r="C21" s="28">
        <f>C7*VLOOKUP($B21,'2021 Summary'!$A:$N,11,0)</f>
        <v>0</v>
      </c>
      <c r="D21" s="29">
        <f>D7*VLOOKUP($B21,'2021 Summary'!$A:$N,11,0)</f>
        <v>0</v>
      </c>
      <c r="E21" s="29">
        <f>E7*VLOOKUP($B21,'2021 Summary'!$A:$N,11,0)</f>
        <v>0</v>
      </c>
      <c r="F21" s="29">
        <f>F7*VLOOKUP($B21,'2021 Summary'!$A:$N,11,0)</f>
        <v>0</v>
      </c>
      <c r="G21" s="29">
        <f>G7*VLOOKUP($B21,'2021 Summary'!$A:$N,11,0)</f>
        <v>0</v>
      </c>
      <c r="H21" s="29">
        <f>H7*VLOOKUP($B21,'2021 Summary'!$A:$N,11,0)</f>
        <v>0</v>
      </c>
      <c r="I21" s="29">
        <f>I7*VLOOKUP($B21,'2021 Summary'!$A:$N,11,0)</f>
        <v>0</v>
      </c>
      <c r="J21" s="29">
        <f>J7*VLOOKUP($B21,'2021 Summary'!$A:$N,11,0)</f>
        <v>0</v>
      </c>
      <c r="K21" s="29">
        <f>K7*VLOOKUP($B21,'2021 Summary'!$A:$N,11,0)</f>
        <v>0</v>
      </c>
      <c r="L21" s="29">
        <f>L7*VLOOKUP($B21,'2021 Summary'!$A:$N,11,0)</f>
        <v>0</v>
      </c>
      <c r="M21" s="29">
        <f>M7*VLOOKUP($B21,'2021 Summary'!$A:$N,11,0)</f>
        <v>0</v>
      </c>
      <c r="N21" s="29">
        <f>N7*VLOOKUP($B21,'2021 Summary'!$A:$N,11,0)</f>
        <v>0</v>
      </c>
      <c r="O21" s="29">
        <f>O7*VLOOKUP($B21,'2021 Summary'!$A:$N,11,0)</f>
        <v>0</v>
      </c>
      <c r="P21" s="29">
        <f>P7*VLOOKUP($B21,'2021 Summary'!$A:$N,11,0)</f>
        <v>0</v>
      </c>
      <c r="Q21" s="30">
        <f>Q7*VLOOKUP($B21,'2021 Summary'!$A:$N,11,0)</f>
        <v>0</v>
      </c>
    </row>
    <row r="22" spans="2:17">
      <c r="B22" s="34" t="s">
        <v>36</v>
      </c>
      <c r="C22" s="28">
        <f>C8*VLOOKUP($B22,'2021 Summary'!$A:$N,11,0)</f>
        <v>0</v>
      </c>
      <c r="D22" s="29">
        <f>D8*VLOOKUP($B22,'2021 Summary'!$A:$N,11,0)</f>
        <v>0</v>
      </c>
      <c r="E22" s="29">
        <f>E8*VLOOKUP($B22,'2021 Summary'!$A:$N,11,0)</f>
        <v>0</v>
      </c>
      <c r="F22" s="29">
        <f>F8*VLOOKUP($B22,'2021 Summary'!$A:$N,11,0)</f>
        <v>0</v>
      </c>
      <c r="G22" s="29">
        <f>G8*VLOOKUP($B22,'2021 Summary'!$A:$N,11,0)</f>
        <v>0</v>
      </c>
      <c r="H22" s="29">
        <f>H8*VLOOKUP($B22,'2021 Summary'!$A:$N,11,0)</f>
        <v>0</v>
      </c>
      <c r="I22" s="29">
        <f>I8*VLOOKUP($B22,'2021 Summary'!$A:$N,11,0)</f>
        <v>0</v>
      </c>
      <c r="J22" s="29">
        <f>J8*VLOOKUP($B22,'2021 Summary'!$A:$N,11,0)</f>
        <v>0</v>
      </c>
      <c r="K22" s="29">
        <f>K8*VLOOKUP($B22,'2021 Summary'!$A:$N,11,0)</f>
        <v>0</v>
      </c>
      <c r="L22" s="29">
        <f>L8*VLOOKUP($B22,'2021 Summary'!$A:$N,11,0)</f>
        <v>0</v>
      </c>
      <c r="M22" s="29">
        <f>M8*VLOOKUP($B22,'2021 Summary'!$A:$N,11,0)</f>
        <v>0</v>
      </c>
      <c r="N22" s="29">
        <f>N8*VLOOKUP($B22,'2021 Summary'!$A:$N,11,0)</f>
        <v>0</v>
      </c>
      <c r="O22" s="29">
        <f>O8*VLOOKUP($B22,'2021 Summary'!$A:$N,11,0)</f>
        <v>0</v>
      </c>
      <c r="P22" s="29">
        <f>P8*VLOOKUP($B22,'2021 Summary'!$A:$N,11,0)</f>
        <v>0</v>
      </c>
      <c r="Q22" s="30">
        <f>Q8*VLOOKUP($B22,'2021 Summary'!$A:$N,11,0)</f>
        <v>0</v>
      </c>
    </row>
    <row r="23" spans="2:17">
      <c r="B23" s="34" t="s">
        <v>37</v>
      </c>
      <c r="C23" s="28">
        <f>C9*VLOOKUP($B23,'2021 Summary'!$A:$N,11,0)</f>
        <v>0</v>
      </c>
      <c r="D23" s="29">
        <f>D9*VLOOKUP($B23,'2021 Summary'!$A:$N,11,0)</f>
        <v>0</v>
      </c>
      <c r="E23" s="29">
        <f>E9*VLOOKUP($B23,'2021 Summary'!$A:$N,11,0)</f>
        <v>0</v>
      </c>
      <c r="F23" s="29">
        <f>F9*VLOOKUP($B23,'2021 Summary'!$A:$N,11,0)</f>
        <v>0</v>
      </c>
      <c r="G23" s="29">
        <f>G9*VLOOKUP($B23,'2021 Summary'!$A:$N,11,0)</f>
        <v>0</v>
      </c>
      <c r="H23" s="29">
        <f>H9*VLOOKUP($B23,'2021 Summary'!$A:$N,11,0)</f>
        <v>0</v>
      </c>
      <c r="I23" s="29">
        <f>I9*VLOOKUP($B23,'2021 Summary'!$A:$N,11,0)</f>
        <v>0</v>
      </c>
      <c r="J23" s="29">
        <f>J9*VLOOKUP($B23,'2021 Summary'!$A:$N,11,0)</f>
        <v>0</v>
      </c>
      <c r="K23" s="29">
        <f>K9*VLOOKUP($B23,'2021 Summary'!$A:$N,11,0)</f>
        <v>0</v>
      </c>
      <c r="L23" s="29">
        <f>L9*VLOOKUP($B23,'2021 Summary'!$A:$N,11,0)</f>
        <v>0</v>
      </c>
      <c r="M23" s="29">
        <f>M9*VLOOKUP($B23,'2021 Summary'!$A:$N,11,0)</f>
        <v>0</v>
      </c>
      <c r="N23" s="29">
        <f>N9*VLOOKUP($B23,'2021 Summary'!$A:$N,11,0)</f>
        <v>0</v>
      </c>
      <c r="O23" s="29">
        <f>O9*VLOOKUP($B23,'2021 Summary'!$A:$N,11,0)</f>
        <v>0</v>
      </c>
      <c r="P23" s="29">
        <f>P9*VLOOKUP($B23,'2021 Summary'!$A:$N,11,0)</f>
        <v>0</v>
      </c>
      <c r="Q23" s="30">
        <f>Q9*VLOOKUP($B23,'2021 Summary'!$A:$N,11,0)</f>
        <v>0</v>
      </c>
    </row>
    <row r="24" spans="2:17">
      <c r="B24" s="34" t="s">
        <v>38</v>
      </c>
      <c r="C24" s="28">
        <f>C10*VLOOKUP($B24,'2021 Summary'!$A:$N,11,0)</f>
        <v>0</v>
      </c>
      <c r="D24" s="29">
        <f>D10*VLOOKUP($B24,'2021 Summary'!$A:$N,11,0)</f>
        <v>0</v>
      </c>
      <c r="E24" s="29">
        <f>E10*VLOOKUP($B24,'2021 Summary'!$A:$N,11,0)</f>
        <v>0</v>
      </c>
      <c r="F24" s="29">
        <f>F10*VLOOKUP($B24,'2021 Summary'!$A:$N,11,0)</f>
        <v>0</v>
      </c>
      <c r="G24" s="29">
        <f>G10*VLOOKUP($B24,'2021 Summary'!$A:$N,11,0)</f>
        <v>0</v>
      </c>
      <c r="H24" s="29">
        <f>H10*VLOOKUP($B24,'2021 Summary'!$A:$N,11,0)</f>
        <v>0</v>
      </c>
      <c r="I24" s="29">
        <f>I10*VLOOKUP($B24,'2021 Summary'!$A:$N,11,0)</f>
        <v>0</v>
      </c>
      <c r="J24" s="29">
        <f>J10*VLOOKUP($B24,'2021 Summary'!$A:$N,11,0)</f>
        <v>0</v>
      </c>
      <c r="K24" s="29">
        <f>K10*VLOOKUP($B24,'2021 Summary'!$A:$N,11,0)</f>
        <v>0</v>
      </c>
      <c r="L24" s="29">
        <f>L10*VLOOKUP($B24,'2021 Summary'!$A:$N,11,0)</f>
        <v>0</v>
      </c>
      <c r="M24" s="29">
        <f>M10*VLOOKUP($B24,'2021 Summary'!$A:$N,11,0)</f>
        <v>0</v>
      </c>
      <c r="N24" s="29">
        <f>N10*VLOOKUP($B24,'2021 Summary'!$A:$N,11,0)</f>
        <v>0</v>
      </c>
      <c r="O24" s="29">
        <f>O10*VLOOKUP($B24,'2021 Summary'!$A:$N,11,0)</f>
        <v>0</v>
      </c>
      <c r="P24" s="29">
        <f>P10*VLOOKUP($B24,'2021 Summary'!$A:$N,11,0)</f>
        <v>0</v>
      </c>
      <c r="Q24" s="30">
        <f>Q10*VLOOKUP($B24,'2021 Summary'!$A:$N,11,0)</f>
        <v>0</v>
      </c>
    </row>
    <row r="25" spans="2:17" ht="15" thickBot="1">
      <c r="B25" s="35" t="s">
        <v>39</v>
      </c>
      <c r="C25" s="31">
        <f>C11*VLOOKUP($B25,'2021 Summary'!$A:$N,11,0)</f>
        <v>0</v>
      </c>
      <c r="D25" s="32">
        <f>D11*VLOOKUP($B25,'2021 Summary'!$A:$N,11,0)</f>
        <v>0</v>
      </c>
      <c r="E25" s="32">
        <f>E11*VLOOKUP($B25,'2021 Summary'!$A:$N,11,0)</f>
        <v>0</v>
      </c>
      <c r="F25" s="32">
        <f>F11*VLOOKUP($B25,'2021 Summary'!$A:$N,11,0)</f>
        <v>0</v>
      </c>
      <c r="G25" s="32">
        <f>G11*VLOOKUP($B25,'2021 Summary'!$A:$N,11,0)</f>
        <v>0</v>
      </c>
      <c r="H25" s="32">
        <f>H11*VLOOKUP($B25,'2021 Summary'!$A:$N,11,0)</f>
        <v>0</v>
      </c>
      <c r="I25" s="32">
        <f>I11*VLOOKUP($B25,'2021 Summary'!$A:$N,11,0)</f>
        <v>0</v>
      </c>
      <c r="J25" s="32">
        <f>J11*VLOOKUP($B25,'2021 Summary'!$A:$N,11,0)</f>
        <v>0</v>
      </c>
      <c r="K25" s="32">
        <f>K11*VLOOKUP($B25,'2021 Summary'!$A:$N,11,0)</f>
        <v>0</v>
      </c>
      <c r="L25" s="32">
        <f>L11*VLOOKUP($B25,'2021 Summary'!$A:$N,11,0)</f>
        <v>0</v>
      </c>
      <c r="M25" s="32">
        <f>M11*VLOOKUP($B25,'2021 Summary'!$A:$N,11,0)</f>
        <v>0</v>
      </c>
      <c r="N25" s="32">
        <f>N11*VLOOKUP($B25,'2021 Summary'!$A:$N,11,0)</f>
        <v>0</v>
      </c>
      <c r="O25" s="32">
        <f>O11*VLOOKUP($B25,'2021 Summary'!$A:$N,11,0)</f>
        <v>0</v>
      </c>
      <c r="P25" s="32">
        <f>P11*VLOOKUP($B25,'2021 Summary'!$A:$N,11,0)</f>
        <v>0</v>
      </c>
      <c r="Q25" s="33">
        <f>Q11*VLOOKUP($B25,'2021 Summary'!$A:$N,11,0)</f>
        <v>0</v>
      </c>
    </row>
    <row r="26" spans="2:17">
      <c r="B26" s="21"/>
      <c r="C26" s="144">
        <f>SUM(C17:C25)</f>
        <v>12313.774594308639</v>
      </c>
      <c r="D26" s="144">
        <f t="shared" ref="D26:Q26" si="5">SUM(D17:D25)</f>
        <v>12549.56312051036</v>
      </c>
      <c r="E26" s="144">
        <f t="shared" si="5"/>
        <v>7850.1764318372034</v>
      </c>
      <c r="F26" s="144">
        <f t="shared" si="5"/>
        <v>8090.704307415579</v>
      </c>
      <c r="G26" s="144">
        <f t="shared" si="5"/>
        <v>8333.6374617497368</v>
      </c>
      <c r="H26" s="144">
        <f t="shared" si="5"/>
        <v>8580.2772165584192</v>
      </c>
      <c r="I26" s="144">
        <f t="shared" si="5"/>
        <v>8830.6478651570596</v>
      </c>
      <c r="J26" s="144">
        <f t="shared" si="5"/>
        <v>9084.8850106578266</v>
      </c>
      <c r="K26" s="144">
        <f t="shared" si="5"/>
        <v>9337.6822252198999</v>
      </c>
      <c r="L26" s="144">
        <f t="shared" si="5"/>
        <v>9593.0074119275941</v>
      </c>
      <c r="M26" s="144">
        <f t="shared" si="5"/>
        <v>9850.8858505023636</v>
      </c>
      <c r="N26" s="144">
        <f t="shared" si="5"/>
        <v>10111.343073462882</v>
      </c>
      <c r="O26" s="144">
        <f t="shared" si="5"/>
        <v>10374.404868653006</v>
      </c>
      <c r="P26" s="144">
        <f t="shared" si="5"/>
        <v>10640.09728179503</v>
      </c>
      <c r="Q26" s="144">
        <f t="shared" si="5"/>
        <v>8288.5310965468561</v>
      </c>
    </row>
    <row r="27" spans="2:17" ht="15" thickBot="1">
      <c r="B27" s="21"/>
    </row>
    <row r="28" spans="2:17" ht="15" thickBot="1">
      <c r="B28" s="1"/>
      <c r="C28" s="172" t="s">
        <v>46</v>
      </c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4"/>
    </row>
    <row r="29" spans="2:17" ht="15" thickBot="1">
      <c r="B29" s="16" t="s">
        <v>28</v>
      </c>
      <c r="C29" s="22">
        <v>2021</v>
      </c>
      <c r="D29" s="23">
        <f>C29+1</f>
        <v>2022</v>
      </c>
      <c r="E29" s="23">
        <f t="shared" ref="E29:Q29" si="6">D29+1</f>
        <v>2023</v>
      </c>
      <c r="F29" s="23">
        <f t="shared" si="6"/>
        <v>2024</v>
      </c>
      <c r="G29" s="23">
        <f t="shared" si="6"/>
        <v>2025</v>
      </c>
      <c r="H29" s="23">
        <f t="shared" si="6"/>
        <v>2026</v>
      </c>
      <c r="I29" s="23">
        <f t="shared" si="6"/>
        <v>2027</v>
      </c>
      <c r="J29" s="23">
        <f t="shared" si="6"/>
        <v>2028</v>
      </c>
      <c r="K29" s="23">
        <f t="shared" si="6"/>
        <v>2029</v>
      </c>
      <c r="L29" s="23">
        <f t="shared" si="6"/>
        <v>2030</v>
      </c>
      <c r="M29" s="23">
        <f t="shared" si="6"/>
        <v>2031</v>
      </c>
      <c r="N29" s="23">
        <f t="shared" si="6"/>
        <v>2032</v>
      </c>
      <c r="O29" s="23">
        <f t="shared" si="6"/>
        <v>2033</v>
      </c>
      <c r="P29" s="23">
        <f t="shared" si="6"/>
        <v>2034</v>
      </c>
      <c r="Q29" s="24">
        <f t="shared" si="6"/>
        <v>2035</v>
      </c>
    </row>
    <row r="30" spans="2:17">
      <c r="B30" s="48" t="s">
        <v>29</v>
      </c>
      <c r="C30" s="25">
        <f>C3*VLOOKUP($B30,'2021 Summary'!$A:$N,12,0)</f>
        <v>0</v>
      </c>
      <c r="D30" s="26">
        <f>D3*VLOOKUP($B30,'2021 Summary'!$A:$N,12,0)</f>
        <v>0</v>
      </c>
      <c r="E30" s="26">
        <f>E3*VLOOKUP($B30,'2021 Summary'!$A:$N,12,0)</f>
        <v>0</v>
      </c>
      <c r="F30" s="26">
        <f>F3*VLOOKUP($B30,'2021 Summary'!$A:$N,12,0)</f>
        <v>0</v>
      </c>
      <c r="G30" s="26">
        <f>G3*VLOOKUP($B30,'2021 Summary'!$A:$N,12,0)</f>
        <v>0</v>
      </c>
      <c r="H30" s="26">
        <f>H3*VLOOKUP($B30,'2021 Summary'!$A:$N,12,0)</f>
        <v>0</v>
      </c>
      <c r="I30" s="26">
        <f>I3*VLOOKUP($B30,'2021 Summary'!$A:$N,12,0)</f>
        <v>0</v>
      </c>
      <c r="J30" s="26">
        <f>J3*VLOOKUP($B30,'2021 Summary'!$A:$N,12,0)</f>
        <v>0</v>
      </c>
      <c r="K30" s="26">
        <f>K3*VLOOKUP($B30,'2021 Summary'!$A:$N,12,0)</f>
        <v>0</v>
      </c>
      <c r="L30" s="26">
        <f>L3*VLOOKUP($B30,'2021 Summary'!$A:$N,12,0)</f>
        <v>0</v>
      </c>
      <c r="M30" s="26">
        <f>M3*VLOOKUP($B30,'2021 Summary'!$A:$N,12,0)</f>
        <v>0</v>
      </c>
      <c r="N30" s="26">
        <f>N3*VLOOKUP($B30,'2021 Summary'!$A:$N,12,0)</f>
        <v>0</v>
      </c>
      <c r="O30" s="26">
        <f>O3*VLOOKUP($B30,'2021 Summary'!$A:$N,12,0)</f>
        <v>0</v>
      </c>
      <c r="P30" s="26">
        <f>P3*VLOOKUP($B30,'2021 Summary'!$A:$N,12,0)</f>
        <v>0</v>
      </c>
      <c r="Q30" s="27">
        <f>Q3*VLOOKUP($B30,'2021 Summary'!$A:$N,12,0)</f>
        <v>0</v>
      </c>
    </row>
    <row r="31" spans="2:17">
      <c r="B31" s="34" t="s">
        <v>31</v>
      </c>
      <c r="C31" s="28">
        <f>C4*VLOOKUP($B31,'2021 Summary'!$A:$N,12,0)</f>
        <v>0</v>
      </c>
      <c r="D31" s="29">
        <f>D4*VLOOKUP($B31,'2021 Summary'!$A:$N,12,0)</f>
        <v>0</v>
      </c>
      <c r="E31" s="29">
        <f>E4*VLOOKUP($B31,'2021 Summary'!$A:$N,12,0)</f>
        <v>0</v>
      </c>
      <c r="F31" s="29">
        <f>F4*VLOOKUP($B31,'2021 Summary'!$A:$N,12,0)</f>
        <v>0</v>
      </c>
      <c r="G31" s="29">
        <f>G4*VLOOKUP($B31,'2021 Summary'!$A:$N,12,0)</f>
        <v>0</v>
      </c>
      <c r="H31" s="29">
        <f>H4*VLOOKUP($B31,'2021 Summary'!$A:$N,12,0)</f>
        <v>0</v>
      </c>
      <c r="I31" s="29">
        <f>I4*VLOOKUP($B31,'2021 Summary'!$A:$N,12,0)</f>
        <v>0</v>
      </c>
      <c r="J31" s="29">
        <f>J4*VLOOKUP($B31,'2021 Summary'!$A:$N,12,0)</f>
        <v>0</v>
      </c>
      <c r="K31" s="29">
        <f>K4*VLOOKUP($B31,'2021 Summary'!$A:$N,12,0)</f>
        <v>0</v>
      </c>
      <c r="L31" s="29">
        <f>L4*VLOOKUP($B31,'2021 Summary'!$A:$N,12,0)</f>
        <v>0</v>
      </c>
      <c r="M31" s="29">
        <f>M4*VLOOKUP($B31,'2021 Summary'!$A:$N,12,0)</f>
        <v>0</v>
      </c>
      <c r="N31" s="29">
        <f>N4*VLOOKUP($B31,'2021 Summary'!$A:$N,12,0)</f>
        <v>0</v>
      </c>
      <c r="O31" s="29">
        <f>O4*VLOOKUP($B31,'2021 Summary'!$A:$N,12,0)</f>
        <v>0</v>
      </c>
      <c r="P31" s="29">
        <f>P4*VLOOKUP($B31,'2021 Summary'!$A:$N,12,0)</f>
        <v>0</v>
      </c>
      <c r="Q31" s="30">
        <f>Q4*VLOOKUP($B31,'2021 Summary'!$A:$N,12,0)</f>
        <v>0</v>
      </c>
    </row>
    <row r="32" spans="2:17">
      <c r="B32" s="34" t="s">
        <v>32</v>
      </c>
      <c r="C32" s="28">
        <f>C5*VLOOKUP($B32,'2021 Summary'!$A:$N,12,0)</f>
        <v>390.253079747377</v>
      </c>
      <c r="D32" s="29">
        <f>D5*VLOOKUP($B32,'2021 Summary'!$A:$N,12,0)</f>
        <v>397.725784222725</v>
      </c>
      <c r="E32" s="29">
        <f>E5*VLOOKUP($B32,'2021 Summary'!$A:$N,12,0)</f>
        <v>248.79093779260037</v>
      </c>
      <c r="F32" s="29">
        <f>F5*VLOOKUP($B32,'2021 Summary'!$A:$N,12,0)</f>
        <v>256.41384362790285</v>
      </c>
      <c r="G32" s="29">
        <f>G5*VLOOKUP($B32,'2021 Summary'!$A:$N,12,0)</f>
        <v>264.11297852155838</v>
      </c>
      <c r="H32" s="29">
        <f>H5*VLOOKUP($B32,'2021 Summary'!$A:$N,12,0)</f>
        <v>271.92958448304097</v>
      </c>
      <c r="I32" s="29">
        <f>I5*VLOOKUP($B32,'2021 Summary'!$A:$N,12,0)</f>
        <v>279.86443142584011</v>
      </c>
      <c r="J32" s="29">
        <f>J5*VLOOKUP($B32,'2021 Summary'!$A:$N,12,0)</f>
        <v>287.92181693813575</v>
      </c>
      <c r="K32" s="29">
        <f>K5*VLOOKUP($B32,'2021 Summary'!$A:$N,12,0)</f>
        <v>295.93356758200457</v>
      </c>
      <c r="L32" s="29">
        <f>L5*VLOOKUP($B32,'2021 Summary'!$A:$N,12,0)</f>
        <v>304.02543573231202</v>
      </c>
      <c r="M32" s="29">
        <f>M5*VLOOKUP($B32,'2021 Summary'!$A:$N,12,0)</f>
        <v>312.1982225641226</v>
      </c>
      <c r="N32" s="29">
        <f>N5*VLOOKUP($B32,'2021 Summary'!$A:$N,12,0)</f>
        <v>320.45273726425125</v>
      </c>
      <c r="O32" s="29">
        <f>O5*VLOOKUP($B32,'2021 Summary'!$A:$N,12,0)</f>
        <v>328.78979711138118</v>
      </c>
      <c r="P32" s="29">
        <f>P5*VLOOKUP($B32,'2021 Summary'!$A:$N,12,0)</f>
        <v>337.21022755698237</v>
      </c>
      <c r="Q32" s="30">
        <f>Q5*VLOOKUP($B32,'2021 Summary'!$A:$N,12,0)</f>
        <v>262.68344951712373</v>
      </c>
    </row>
    <row r="33" spans="2:17">
      <c r="B33" s="34" t="s">
        <v>34</v>
      </c>
      <c r="C33" s="28">
        <f>C6*VLOOKUP($B33,'2021 Summary'!$A:$N,12,0)</f>
        <v>0</v>
      </c>
      <c r="D33" s="29">
        <f>D6*VLOOKUP($B33,'2021 Summary'!$A:$N,12,0)</f>
        <v>0</v>
      </c>
      <c r="E33" s="29">
        <f>E6*VLOOKUP($B33,'2021 Summary'!$A:$N,12,0)</f>
        <v>0</v>
      </c>
      <c r="F33" s="29">
        <f>F6*VLOOKUP($B33,'2021 Summary'!$A:$N,12,0)</f>
        <v>0</v>
      </c>
      <c r="G33" s="29">
        <f>G6*VLOOKUP($B33,'2021 Summary'!$A:$N,12,0)</f>
        <v>0</v>
      </c>
      <c r="H33" s="29">
        <f>H6*VLOOKUP($B33,'2021 Summary'!$A:$N,12,0)</f>
        <v>0</v>
      </c>
      <c r="I33" s="29">
        <f>I6*VLOOKUP($B33,'2021 Summary'!$A:$N,12,0)</f>
        <v>0</v>
      </c>
      <c r="J33" s="29">
        <f>J6*VLOOKUP($B33,'2021 Summary'!$A:$N,12,0)</f>
        <v>0</v>
      </c>
      <c r="K33" s="29">
        <f>K6*VLOOKUP($B33,'2021 Summary'!$A:$N,12,0)</f>
        <v>0</v>
      </c>
      <c r="L33" s="29">
        <f>L6*VLOOKUP($B33,'2021 Summary'!$A:$N,12,0)</f>
        <v>0</v>
      </c>
      <c r="M33" s="29">
        <f>M6*VLOOKUP($B33,'2021 Summary'!$A:$N,12,0)</f>
        <v>0</v>
      </c>
      <c r="N33" s="29">
        <f>N6*VLOOKUP($B33,'2021 Summary'!$A:$N,12,0)</f>
        <v>0</v>
      </c>
      <c r="O33" s="29">
        <f>O6*VLOOKUP($B33,'2021 Summary'!$A:$N,12,0)</f>
        <v>0</v>
      </c>
      <c r="P33" s="29">
        <f>P6*VLOOKUP($B33,'2021 Summary'!$A:$N,12,0)</f>
        <v>0</v>
      </c>
      <c r="Q33" s="30">
        <f>Q6*VLOOKUP($B33,'2021 Summary'!$A:$N,12,0)</f>
        <v>0</v>
      </c>
    </row>
    <row r="34" spans="2:17">
      <c r="B34" s="34" t="s">
        <v>35</v>
      </c>
      <c r="C34" s="28">
        <f>C7*VLOOKUP($B34,'2021 Summary'!$A:$N,12,0)</f>
        <v>0</v>
      </c>
      <c r="D34" s="29">
        <f>D7*VLOOKUP($B34,'2021 Summary'!$A:$N,12,0)</f>
        <v>0</v>
      </c>
      <c r="E34" s="29">
        <f>E7*VLOOKUP($B34,'2021 Summary'!$A:$N,12,0)</f>
        <v>0</v>
      </c>
      <c r="F34" s="29">
        <f>F7*VLOOKUP($B34,'2021 Summary'!$A:$N,12,0)</f>
        <v>0</v>
      </c>
      <c r="G34" s="29">
        <f>G7*VLOOKUP($B34,'2021 Summary'!$A:$N,12,0)</f>
        <v>0</v>
      </c>
      <c r="H34" s="29">
        <f>H7*VLOOKUP($B34,'2021 Summary'!$A:$N,12,0)</f>
        <v>0</v>
      </c>
      <c r="I34" s="29">
        <f>I7*VLOOKUP($B34,'2021 Summary'!$A:$N,12,0)</f>
        <v>0</v>
      </c>
      <c r="J34" s="29">
        <f>J7*VLOOKUP($B34,'2021 Summary'!$A:$N,12,0)</f>
        <v>0</v>
      </c>
      <c r="K34" s="29">
        <f>K7*VLOOKUP($B34,'2021 Summary'!$A:$N,12,0)</f>
        <v>0</v>
      </c>
      <c r="L34" s="29">
        <f>L7*VLOOKUP($B34,'2021 Summary'!$A:$N,12,0)</f>
        <v>0</v>
      </c>
      <c r="M34" s="29">
        <f>M7*VLOOKUP($B34,'2021 Summary'!$A:$N,12,0)</f>
        <v>0</v>
      </c>
      <c r="N34" s="29">
        <f>N7*VLOOKUP($B34,'2021 Summary'!$A:$N,12,0)</f>
        <v>0</v>
      </c>
      <c r="O34" s="29">
        <f>O7*VLOOKUP($B34,'2021 Summary'!$A:$N,12,0)</f>
        <v>0</v>
      </c>
      <c r="P34" s="29">
        <f>P7*VLOOKUP($B34,'2021 Summary'!$A:$N,12,0)</f>
        <v>0</v>
      </c>
      <c r="Q34" s="30">
        <f>Q7*VLOOKUP($B34,'2021 Summary'!$A:$N,12,0)</f>
        <v>0</v>
      </c>
    </row>
    <row r="35" spans="2:17">
      <c r="B35" s="34" t="s">
        <v>36</v>
      </c>
      <c r="C35" s="28">
        <f>C8*VLOOKUP($B35,'2021 Summary'!$A:$N,12,0)</f>
        <v>0</v>
      </c>
      <c r="D35" s="29">
        <f>D8*VLOOKUP($B35,'2021 Summary'!$A:$N,12,0)</f>
        <v>0</v>
      </c>
      <c r="E35" s="29">
        <f>E8*VLOOKUP($B35,'2021 Summary'!$A:$N,12,0)</f>
        <v>0</v>
      </c>
      <c r="F35" s="29">
        <f>F8*VLOOKUP($B35,'2021 Summary'!$A:$N,12,0)</f>
        <v>0</v>
      </c>
      <c r="G35" s="29">
        <f>G8*VLOOKUP($B35,'2021 Summary'!$A:$N,12,0)</f>
        <v>0</v>
      </c>
      <c r="H35" s="29">
        <f>H8*VLOOKUP($B35,'2021 Summary'!$A:$N,12,0)</f>
        <v>0</v>
      </c>
      <c r="I35" s="29">
        <f>I8*VLOOKUP($B35,'2021 Summary'!$A:$N,12,0)</f>
        <v>0</v>
      </c>
      <c r="J35" s="29">
        <f>J8*VLOOKUP($B35,'2021 Summary'!$A:$N,12,0)</f>
        <v>0</v>
      </c>
      <c r="K35" s="29">
        <f>K8*VLOOKUP($B35,'2021 Summary'!$A:$N,12,0)</f>
        <v>0</v>
      </c>
      <c r="L35" s="29">
        <f>L8*VLOOKUP($B35,'2021 Summary'!$A:$N,12,0)</f>
        <v>0</v>
      </c>
      <c r="M35" s="29">
        <f>M8*VLOOKUP($B35,'2021 Summary'!$A:$N,12,0)</f>
        <v>0</v>
      </c>
      <c r="N35" s="29">
        <f>N8*VLOOKUP($B35,'2021 Summary'!$A:$N,12,0)</f>
        <v>0</v>
      </c>
      <c r="O35" s="29">
        <f>O8*VLOOKUP($B35,'2021 Summary'!$A:$N,12,0)</f>
        <v>0</v>
      </c>
      <c r="P35" s="29">
        <f>P8*VLOOKUP($B35,'2021 Summary'!$A:$N,12,0)</f>
        <v>0</v>
      </c>
      <c r="Q35" s="30">
        <f>Q8*VLOOKUP($B35,'2021 Summary'!$A:$N,12,0)</f>
        <v>0</v>
      </c>
    </row>
    <row r="36" spans="2:17">
      <c r="B36" s="34" t="s">
        <v>37</v>
      </c>
      <c r="C36" s="28">
        <f>C9*VLOOKUP($B36,'2021 Summary'!$A:$N,12,0)</f>
        <v>0</v>
      </c>
      <c r="D36" s="29">
        <f>D9*VLOOKUP($B36,'2021 Summary'!$A:$N,12,0)</f>
        <v>0</v>
      </c>
      <c r="E36" s="29">
        <f>E9*VLOOKUP($B36,'2021 Summary'!$A:$N,12,0)</f>
        <v>0</v>
      </c>
      <c r="F36" s="29">
        <f>F9*VLOOKUP($B36,'2021 Summary'!$A:$N,12,0)</f>
        <v>0</v>
      </c>
      <c r="G36" s="29">
        <f>G9*VLOOKUP($B36,'2021 Summary'!$A:$N,12,0)</f>
        <v>0</v>
      </c>
      <c r="H36" s="29">
        <f>H9*VLOOKUP($B36,'2021 Summary'!$A:$N,12,0)</f>
        <v>0</v>
      </c>
      <c r="I36" s="29">
        <f>I9*VLOOKUP($B36,'2021 Summary'!$A:$N,12,0)</f>
        <v>0</v>
      </c>
      <c r="J36" s="29">
        <f>J9*VLOOKUP($B36,'2021 Summary'!$A:$N,12,0)</f>
        <v>0</v>
      </c>
      <c r="K36" s="29">
        <f>K9*VLOOKUP($B36,'2021 Summary'!$A:$N,12,0)</f>
        <v>0</v>
      </c>
      <c r="L36" s="29">
        <f>L9*VLOOKUP($B36,'2021 Summary'!$A:$N,12,0)</f>
        <v>0</v>
      </c>
      <c r="M36" s="29">
        <f>M9*VLOOKUP($B36,'2021 Summary'!$A:$N,12,0)</f>
        <v>0</v>
      </c>
      <c r="N36" s="29">
        <f>N9*VLOOKUP($B36,'2021 Summary'!$A:$N,12,0)</f>
        <v>0</v>
      </c>
      <c r="O36" s="29">
        <f>O9*VLOOKUP($B36,'2021 Summary'!$A:$N,12,0)</f>
        <v>0</v>
      </c>
      <c r="P36" s="29">
        <f>P9*VLOOKUP($B36,'2021 Summary'!$A:$N,12,0)</f>
        <v>0</v>
      </c>
      <c r="Q36" s="30">
        <f>Q9*VLOOKUP($B36,'2021 Summary'!$A:$N,12,0)</f>
        <v>0</v>
      </c>
    </row>
    <row r="37" spans="2:17">
      <c r="B37" s="34" t="s">
        <v>38</v>
      </c>
      <c r="C37" s="28">
        <f>C10*VLOOKUP($B37,'2021 Summary'!$A:$N,12,0)</f>
        <v>0</v>
      </c>
      <c r="D37" s="29">
        <f>D10*VLOOKUP($B37,'2021 Summary'!$A:$N,12,0)</f>
        <v>0</v>
      </c>
      <c r="E37" s="29">
        <f>E10*VLOOKUP($B37,'2021 Summary'!$A:$N,12,0)</f>
        <v>0</v>
      </c>
      <c r="F37" s="29">
        <f>F10*VLOOKUP($B37,'2021 Summary'!$A:$N,12,0)</f>
        <v>0</v>
      </c>
      <c r="G37" s="29">
        <f>G10*VLOOKUP($B37,'2021 Summary'!$A:$N,12,0)</f>
        <v>0</v>
      </c>
      <c r="H37" s="29">
        <f>H10*VLOOKUP($B37,'2021 Summary'!$A:$N,12,0)</f>
        <v>0</v>
      </c>
      <c r="I37" s="29">
        <f>I10*VLOOKUP($B37,'2021 Summary'!$A:$N,12,0)</f>
        <v>0</v>
      </c>
      <c r="J37" s="29">
        <f>J10*VLOOKUP($B37,'2021 Summary'!$A:$N,12,0)</f>
        <v>0</v>
      </c>
      <c r="K37" s="29">
        <f>K10*VLOOKUP($B37,'2021 Summary'!$A:$N,12,0)</f>
        <v>0</v>
      </c>
      <c r="L37" s="29">
        <f>L10*VLOOKUP($B37,'2021 Summary'!$A:$N,12,0)</f>
        <v>0</v>
      </c>
      <c r="M37" s="29">
        <f>M10*VLOOKUP($B37,'2021 Summary'!$A:$N,12,0)</f>
        <v>0</v>
      </c>
      <c r="N37" s="29">
        <f>N10*VLOOKUP($B37,'2021 Summary'!$A:$N,12,0)</f>
        <v>0</v>
      </c>
      <c r="O37" s="29">
        <f>O10*VLOOKUP($B37,'2021 Summary'!$A:$N,12,0)</f>
        <v>0</v>
      </c>
      <c r="P37" s="29">
        <f>P10*VLOOKUP($B37,'2021 Summary'!$A:$N,12,0)</f>
        <v>0</v>
      </c>
      <c r="Q37" s="30">
        <f>Q10*VLOOKUP($B37,'2021 Summary'!$A:$N,12,0)</f>
        <v>0</v>
      </c>
    </row>
    <row r="38" spans="2:17" ht="15" thickBot="1">
      <c r="B38" s="35" t="s">
        <v>39</v>
      </c>
      <c r="C38" s="31">
        <f>C11*VLOOKUP($B38,'2021 Summary'!$A:$N,12,0)</f>
        <v>0</v>
      </c>
      <c r="D38" s="32">
        <f>D11*VLOOKUP($B38,'2021 Summary'!$A:$N,12,0)</f>
        <v>0</v>
      </c>
      <c r="E38" s="32">
        <f>E11*VLOOKUP($B38,'2021 Summary'!$A:$N,12,0)</f>
        <v>0</v>
      </c>
      <c r="F38" s="32">
        <f>F11*VLOOKUP($B38,'2021 Summary'!$A:$N,12,0)</f>
        <v>0</v>
      </c>
      <c r="G38" s="32">
        <f>G11*VLOOKUP($B38,'2021 Summary'!$A:$N,12,0)</f>
        <v>0</v>
      </c>
      <c r="H38" s="32">
        <f>H11*VLOOKUP($B38,'2021 Summary'!$A:$N,12,0)</f>
        <v>0</v>
      </c>
      <c r="I38" s="32">
        <f>I11*VLOOKUP($B38,'2021 Summary'!$A:$N,12,0)</f>
        <v>0</v>
      </c>
      <c r="J38" s="32">
        <f>J11*VLOOKUP($B38,'2021 Summary'!$A:$N,12,0)</f>
        <v>0</v>
      </c>
      <c r="K38" s="32">
        <f>K11*VLOOKUP($B38,'2021 Summary'!$A:$N,12,0)</f>
        <v>0</v>
      </c>
      <c r="L38" s="32">
        <f>L11*VLOOKUP($B38,'2021 Summary'!$A:$N,12,0)</f>
        <v>0</v>
      </c>
      <c r="M38" s="32">
        <f>M11*VLOOKUP($B38,'2021 Summary'!$A:$N,12,0)</f>
        <v>0</v>
      </c>
      <c r="N38" s="32">
        <f>N11*VLOOKUP($B38,'2021 Summary'!$A:$N,12,0)</f>
        <v>0</v>
      </c>
      <c r="O38" s="32">
        <f>O11*VLOOKUP($B38,'2021 Summary'!$A:$N,12,0)</f>
        <v>0</v>
      </c>
      <c r="P38" s="32">
        <f>P11*VLOOKUP($B38,'2021 Summary'!$A:$N,12,0)</f>
        <v>0</v>
      </c>
      <c r="Q38" s="33">
        <f>Q11*VLOOKUP($B38,'2021 Summary'!$A:$N,12,0)</f>
        <v>0</v>
      </c>
    </row>
    <row r="39" spans="2:17">
      <c r="B39" s="21"/>
      <c r="C39" s="144">
        <f>SUM(C30:C38)</f>
        <v>390.253079747377</v>
      </c>
      <c r="D39" s="144">
        <f t="shared" ref="D39:Q39" si="7">SUM(D30:D38)</f>
        <v>397.725784222725</v>
      </c>
      <c r="E39" s="144">
        <f t="shared" si="7"/>
        <v>248.79093779260037</v>
      </c>
      <c r="F39" s="144">
        <f t="shared" si="7"/>
        <v>256.41384362790285</v>
      </c>
      <c r="G39" s="144">
        <f t="shared" si="7"/>
        <v>264.11297852155838</v>
      </c>
      <c r="H39" s="144">
        <f t="shared" si="7"/>
        <v>271.92958448304097</v>
      </c>
      <c r="I39" s="144">
        <f t="shared" si="7"/>
        <v>279.86443142584011</v>
      </c>
      <c r="J39" s="144">
        <f t="shared" si="7"/>
        <v>287.92181693813575</v>
      </c>
      <c r="K39" s="144">
        <f t="shared" si="7"/>
        <v>295.93356758200457</v>
      </c>
      <c r="L39" s="144">
        <f t="shared" si="7"/>
        <v>304.02543573231202</v>
      </c>
      <c r="M39" s="144">
        <f t="shared" si="7"/>
        <v>312.1982225641226</v>
      </c>
      <c r="N39" s="144">
        <f t="shared" si="7"/>
        <v>320.45273726425125</v>
      </c>
      <c r="O39" s="144">
        <f t="shared" si="7"/>
        <v>328.78979711138118</v>
      </c>
      <c r="P39" s="144">
        <f t="shared" si="7"/>
        <v>337.21022755698237</v>
      </c>
      <c r="Q39" s="144">
        <f t="shared" si="7"/>
        <v>262.68344951712373</v>
      </c>
    </row>
    <row r="40" spans="2:17" ht="15" thickBot="1">
      <c r="B40" s="21"/>
    </row>
    <row r="41" spans="2:17" ht="15" thickBot="1">
      <c r="B41" s="1"/>
      <c r="C41" s="172" t="s">
        <v>47</v>
      </c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4"/>
    </row>
    <row r="42" spans="2:17" ht="15" thickBot="1">
      <c r="B42" s="16" t="s">
        <v>28</v>
      </c>
      <c r="C42" s="22">
        <v>2021</v>
      </c>
      <c r="D42" s="23">
        <f>C42+1</f>
        <v>2022</v>
      </c>
      <c r="E42" s="23">
        <f t="shared" ref="E42:Q42" si="8">D42+1</f>
        <v>2023</v>
      </c>
      <c r="F42" s="23">
        <f t="shared" si="8"/>
        <v>2024</v>
      </c>
      <c r="G42" s="23">
        <f t="shared" si="8"/>
        <v>2025</v>
      </c>
      <c r="H42" s="23">
        <f t="shared" si="8"/>
        <v>2026</v>
      </c>
      <c r="I42" s="23">
        <f t="shared" si="8"/>
        <v>2027</v>
      </c>
      <c r="J42" s="23">
        <f t="shared" si="8"/>
        <v>2028</v>
      </c>
      <c r="K42" s="23">
        <f t="shared" si="8"/>
        <v>2029</v>
      </c>
      <c r="L42" s="23">
        <f t="shared" si="8"/>
        <v>2030</v>
      </c>
      <c r="M42" s="23">
        <f t="shared" si="8"/>
        <v>2031</v>
      </c>
      <c r="N42" s="23">
        <f t="shared" si="8"/>
        <v>2032</v>
      </c>
      <c r="O42" s="23">
        <f t="shared" si="8"/>
        <v>2033</v>
      </c>
      <c r="P42" s="23">
        <f t="shared" si="8"/>
        <v>2034</v>
      </c>
      <c r="Q42" s="24">
        <f t="shared" si="8"/>
        <v>2035</v>
      </c>
    </row>
    <row r="43" spans="2:17">
      <c r="B43" s="48" t="s">
        <v>29</v>
      </c>
      <c r="C43" s="25">
        <f>C3*VLOOKUP($B43,'2021 Summary'!$A:$N,13,0)</f>
        <v>0</v>
      </c>
      <c r="D43" s="26">
        <f>D3*VLOOKUP($B43,'2021 Summary'!$A:$N,13,0)</f>
        <v>0</v>
      </c>
      <c r="E43" s="26">
        <f>E3*VLOOKUP($B43,'2021 Summary'!$A:$N,13,0)</f>
        <v>0</v>
      </c>
      <c r="F43" s="26">
        <f>F3*VLOOKUP($B43,'2021 Summary'!$A:$N,13,0)</f>
        <v>0</v>
      </c>
      <c r="G43" s="26">
        <f>G3*VLOOKUP($B43,'2021 Summary'!$A:$N,13,0)</f>
        <v>0</v>
      </c>
      <c r="H43" s="26">
        <f>H3*VLOOKUP($B43,'2021 Summary'!$A:$N,13,0)</f>
        <v>0</v>
      </c>
      <c r="I43" s="26">
        <f>I3*VLOOKUP($B43,'2021 Summary'!$A:$N,13,0)</f>
        <v>0</v>
      </c>
      <c r="J43" s="26">
        <f>J3*VLOOKUP($B43,'2021 Summary'!$A:$N,13,0)</f>
        <v>0</v>
      </c>
      <c r="K43" s="26">
        <f>K3*VLOOKUP($B43,'2021 Summary'!$A:$N,13,0)</f>
        <v>0</v>
      </c>
      <c r="L43" s="26">
        <f>L3*VLOOKUP($B43,'2021 Summary'!$A:$N,13,0)</f>
        <v>0</v>
      </c>
      <c r="M43" s="26">
        <f>M3*VLOOKUP($B43,'2021 Summary'!$A:$N,13,0)</f>
        <v>0</v>
      </c>
      <c r="N43" s="26">
        <f>N3*VLOOKUP($B43,'2021 Summary'!$A:$N,13,0)</f>
        <v>0</v>
      </c>
      <c r="O43" s="26">
        <f>O3*VLOOKUP($B43,'2021 Summary'!$A:$N,13,0)</f>
        <v>0</v>
      </c>
      <c r="P43" s="26">
        <f>P3*VLOOKUP($B43,'2021 Summary'!$A:$N,13,0)</f>
        <v>0</v>
      </c>
      <c r="Q43" s="27">
        <f>Q3*VLOOKUP($B43,'2021 Summary'!$A:$N,13,0)</f>
        <v>0</v>
      </c>
    </row>
    <row r="44" spans="2:17">
      <c r="B44" s="34" t="s">
        <v>31</v>
      </c>
      <c r="C44" s="28">
        <f>C4*VLOOKUP($B44,'2021 Summary'!$A:$N,13,0)</f>
        <v>0</v>
      </c>
      <c r="D44" s="29">
        <f>D4*VLOOKUP($B44,'2021 Summary'!$A:$N,13,0)</f>
        <v>0</v>
      </c>
      <c r="E44" s="29">
        <f>E4*VLOOKUP($B44,'2021 Summary'!$A:$N,13,0)</f>
        <v>0</v>
      </c>
      <c r="F44" s="29">
        <f>F4*VLOOKUP($B44,'2021 Summary'!$A:$N,13,0)</f>
        <v>0</v>
      </c>
      <c r="G44" s="29">
        <f>G4*VLOOKUP($B44,'2021 Summary'!$A:$N,13,0)</f>
        <v>0</v>
      </c>
      <c r="H44" s="29">
        <f>H4*VLOOKUP($B44,'2021 Summary'!$A:$N,13,0)</f>
        <v>0</v>
      </c>
      <c r="I44" s="29">
        <f>I4*VLOOKUP($B44,'2021 Summary'!$A:$N,13,0)</f>
        <v>0</v>
      </c>
      <c r="J44" s="29">
        <f>J4*VLOOKUP($B44,'2021 Summary'!$A:$N,13,0)</f>
        <v>0</v>
      </c>
      <c r="K44" s="29">
        <f>K4*VLOOKUP($B44,'2021 Summary'!$A:$N,13,0)</f>
        <v>0</v>
      </c>
      <c r="L44" s="29">
        <f>L4*VLOOKUP($B44,'2021 Summary'!$A:$N,13,0)</f>
        <v>0</v>
      </c>
      <c r="M44" s="29">
        <f>M4*VLOOKUP($B44,'2021 Summary'!$A:$N,13,0)</f>
        <v>0</v>
      </c>
      <c r="N44" s="29">
        <f>N4*VLOOKUP($B44,'2021 Summary'!$A:$N,13,0)</f>
        <v>0</v>
      </c>
      <c r="O44" s="29">
        <f>O4*VLOOKUP($B44,'2021 Summary'!$A:$N,13,0)</f>
        <v>0</v>
      </c>
      <c r="P44" s="29">
        <f>P4*VLOOKUP($B44,'2021 Summary'!$A:$N,13,0)</f>
        <v>0</v>
      </c>
      <c r="Q44" s="30">
        <f>Q4*VLOOKUP($B44,'2021 Summary'!$A:$N,13,0)</f>
        <v>0</v>
      </c>
    </row>
    <row r="45" spans="2:17">
      <c r="B45" s="34" t="s">
        <v>32</v>
      </c>
      <c r="C45" s="28">
        <f>C5*VLOOKUP($B45,'2021 Summary'!$A:$N,13,0)</f>
        <v>71948470.45794718</v>
      </c>
      <c r="D45" s="29">
        <f>D5*VLOOKUP($B45,'2021 Summary'!$A:$N,13,0)</f>
        <v>73326165.305438399</v>
      </c>
      <c r="E45" s="29">
        <f>E5*VLOOKUP($B45,'2021 Summary'!$A:$N,13,0)</f>
        <v>45867997.888865329</v>
      </c>
      <c r="F45" s="29">
        <f>F5*VLOOKUP($B45,'2021 Summary'!$A:$N,13,0)</f>
        <v>47273384.402791135</v>
      </c>
      <c r="G45" s="29">
        <f>G5*VLOOKUP($B45,'2021 Summary'!$A:$N,13,0)</f>
        <v>48692824.781856187</v>
      </c>
      <c r="H45" s="29">
        <f>H5*VLOOKUP($B45,'2021 Summary'!$A:$N,13,0)</f>
        <v>50133922.552218951</v>
      </c>
      <c r="I45" s="29">
        <f>I5*VLOOKUP($B45,'2021 Summary'!$A:$N,13,0)</f>
        <v>51596819.657917328</v>
      </c>
      <c r="J45" s="29">
        <f>J5*VLOOKUP($B45,'2021 Summary'!$A:$N,13,0)</f>
        <v>53082308.417865001</v>
      </c>
      <c r="K45" s="29">
        <f>K5*VLOOKUP($B45,'2021 Summary'!$A:$N,13,0)</f>
        <v>54559383.768276021</v>
      </c>
      <c r="L45" s="29">
        <f>L5*VLOOKUP($B45,'2021 Summary'!$A:$N,13,0)</f>
        <v>56051229.872191139</v>
      </c>
      <c r="M45" s="29">
        <f>M5*VLOOKUP($B45,'2021 Summary'!$A:$N,13,0)</f>
        <v>57557994.437145412</v>
      </c>
      <c r="N45" s="29">
        <f>N5*VLOOKUP($B45,'2021 Summary'!$A:$N,13,0)</f>
        <v>59079826.64774923</v>
      </c>
      <c r="O45" s="29">
        <f>O5*VLOOKUP($B45,'2021 Summary'!$A:$N,13,0)</f>
        <v>60616877.180459082</v>
      </c>
      <c r="P45" s="29">
        <f>P5*VLOOKUP($B45,'2021 Summary'!$A:$N,13,0)</f>
        <v>62169298.218496025</v>
      </c>
      <c r="Q45" s="30">
        <f>Q5*VLOOKUP($B45,'2021 Summary'!$A:$N,13,0)</f>
        <v>48429271.639851719</v>
      </c>
    </row>
    <row r="46" spans="2:17">
      <c r="B46" s="34" t="s">
        <v>34</v>
      </c>
      <c r="C46" s="28">
        <f>C6*VLOOKUP($B46,'2021 Summary'!$A:$N,13,0)</f>
        <v>0</v>
      </c>
      <c r="D46" s="29">
        <f>D6*VLOOKUP($B46,'2021 Summary'!$A:$N,13,0)</f>
        <v>0</v>
      </c>
      <c r="E46" s="29">
        <f>E6*VLOOKUP($B46,'2021 Summary'!$A:$N,13,0)</f>
        <v>0</v>
      </c>
      <c r="F46" s="29">
        <f>F6*VLOOKUP($B46,'2021 Summary'!$A:$N,13,0)</f>
        <v>0</v>
      </c>
      <c r="G46" s="29">
        <f>G6*VLOOKUP($B46,'2021 Summary'!$A:$N,13,0)</f>
        <v>0</v>
      </c>
      <c r="H46" s="29">
        <f>H6*VLOOKUP($B46,'2021 Summary'!$A:$N,13,0)</f>
        <v>0</v>
      </c>
      <c r="I46" s="29">
        <f>I6*VLOOKUP($B46,'2021 Summary'!$A:$N,13,0)</f>
        <v>0</v>
      </c>
      <c r="J46" s="29">
        <f>J6*VLOOKUP($B46,'2021 Summary'!$A:$N,13,0)</f>
        <v>0</v>
      </c>
      <c r="K46" s="29">
        <f>K6*VLOOKUP($B46,'2021 Summary'!$A:$N,13,0)</f>
        <v>0</v>
      </c>
      <c r="L46" s="29">
        <f>L6*VLOOKUP($B46,'2021 Summary'!$A:$N,13,0)</f>
        <v>0</v>
      </c>
      <c r="M46" s="29">
        <f>M6*VLOOKUP($B46,'2021 Summary'!$A:$N,13,0)</f>
        <v>0</v>
      </c>
      <c r="N46" s="29">
        <f>N6*VLOOKUP($B46,'2021 Summary'!$A:$N,13,0)</f>
        <v>0</v>
      </c>
      <c r="O46" s="29">
        <f>O6*VLOOKUP($B46,'2021 Summary'!$A:$N,13,0)</f>
        <v>0</v>
      </c>
      <c r="P46" s="29">
        <f>P6*VLOOKUP($B46,'2021 Summary'!$A:$N,13,0)</f>
        <v>0</v>
      </c>
      <c r="Q46" s="30">
        <f>Q6*VLOOKUP($B46,'2021 Summary'!$A:$N,13,0)</f>
        <v>0</v>
      </c>
    </row>
    <row r="47" spans="2:17">
      <c r="B47" s="34" t="s">
        <v>35</v>
      </c>
      <c r="C47" s="28">
        <f>C7*VLOOKUP($B47,'2021 Summary'!$A:$N,13,0)</f>
        <v>0</v>
      </c>
      <c r="D47" s="29">
        <f>D7*VLOOKUP($B47,'2021 Summary'!$A:$N,13,0)</f>
        <v>0</v>
      </c>
      <c r="E47" s="29">
        <f>E7*VLOOKUP($B47,'2021 Summary'!$A:$N,13,0)</f>
        <v>0</v>
      </c>
      <c r="F47" s="29">
        <f>F7*VLOOKUP($B47,'2021 Summary'!$A:$N,13,0)</f>
        <v>0</v>
      </c>
      <c r="G47" s="29">
        <f>G7*VLOOKUP($B47,'2021 Summary'!$A:$N,13,0)</f>
        <v>0</v>
      </c>
      <c r="H47" s="29">
        <f>H7*VLOOKUP($B47,'2021 Summary'!$A:$N,13,0)</f>
        <v>0</v>
      </c>
      <c r="I47" s="29">
        <f>I7*VLOOKUP($B47,'2021 Summary'!$A:$N,13,0)</f>
        <v>0</v>
      </c>
      <c r="J47" s="29">
        <f>J7*VLOOKUP($B47,'2021 Summary'!$A:$N,13,0)</f>
        <v>0</v>
      </c>
      <c r="K47" s="29">
        <f>K7*VLOOKUP($B47,'2021 Summary'!$A:$N,13,0)</f>
        <v>0</v>
      </c>
      <c r="L47" s="29">
        <f>L7*VLOOKUP($B47,'2021 Summary'!$A:$N,13,0)</f>
        <v>0</v>
      </c>
      <c r="M47" s="29">
        <f>M7*VLOOKUP($B47,'2021 Summary'!$A:$N,13,0)</f>
        <v>0</v>
      </c>
      <c r="N47" s="29">
        <f>N7*VLOOKUP($B47,'2021 Summary'!$A:$N,13,0)</f>
        <v>0</v>
      </c>
      <c r="O47" s="29">
        <f>O7*VLOOKUP($B47,'2021 Summary'!$A:$N,13,0)</f>
        <v>0</v>
      </c>
      <c r="P47" s="29">
        <f>P7*VLOOKUP($B47,'2021 Summary'!$A:$N,13,0)</f>
        <v>0</v>
      </c>
      <c r="Q47" s="30">
        <f>Q7*VLOOKUP($B47,'2021 Summary'!$A:$N,13,0)</f>
        <v>0</v>
      </c>
    </row>
    <row r="48" spans="2:17">
      <c r="B48" s="34" t="s">
        <v>36</v>
      </c>
      <c r="C48" s="28">
        <f>C8*VLOOKUP($B48,'2021 Summary'!$A:$N,13,0)</f>
        <v>0</v>
      </c>
      <c r="D48" s="29">
        <f>D8*VLOOKUP($B48,'2021 Summary'!$A:$N,13,0)</f>
        <v>0</v>
      </c>
      <c r="E48" s="29">
        <f>E8*VLOOKUP($B48,'2021 Summary'!$A:$N,13,0)</f>
        <v>0</v>
      </c>
      <c r="F48" s="29">
        <f>F8*VLOOKUP($B48,'2021 Summary'!$A:$N,13,0)</f>
        <v>0</v>
      </c>
      <c r="G48" s="29">
        <f>G8*VLOOKUP($B48,'2021 Summary'!$A:$N,13,0)</f>
        <v>0</v>
      </c>
      <c r="H48" s="29">
        <f>H8*VLOOKUP($B48,'2021 Summary'!$A:$N,13,0)</f>
        <v>0</v>
      </c>
      <c r="I48" s="29">
        <f>I8*VLOOKUP($B48,'2021 Summary'!$A:$N,13,0)</f>
        <v>0</v>
      </c>
      <c r="J48" s="29">
        <f>J8*VLOOKUP($B48,'2021 Summary'!$A:$N,13,0)</f>
        <v>0</v>
      </c>
      <c r="K48" s="29">
        <f>K8*VLOOKUP($B48,'2021 Summary'!$A:$N,13,0)</f>
        <v>0</v>
      </c>
      <c r="L48" s="29">
        <f>L8*VLOOKUP($B48,'2021 Summary'!$A:$N,13,0)</f>
        <v>0</v>
      </c>
      <c r="M48" s="29">
        <f>M8*VLOOKUP($B48,'2021 Summary'!$A:$N,13,0)</f>
        <v>0</v>
      </c>
      <c r="N48" s="29">
        <f>N8*VLOOKUP($B48,'2021 Summary'!$A:$N,13,0)</f>
        <v>0</v>
      </c>
      <c r="O48" s="29">
        <f>O8*VLOOKUP($B48,'2021 Summary'!$A:$N,13,0)</f>
        <v>0</v>
      </c>
      <c r="P48" s="29">
        <f>P8*VLOOKUP($B48,'2021 Summary'!$A:$N,13,0)</f>
        <v>0</v>
      </c>
      <c r="Q48" s="30">
        <f>Q8*VLOOKUP($B48,'2021 Summary'!$A:$N,13,0)</f>
        <v>0</v>
      </c>
    </row>
    <row r="49" spans="2:17">
      <c r="B49" s="34" t="s">
        <v>37</v>
      </c>
      <c r="C49" s="28">
        <f>C9*VLOOKUP($B49,'2021 Summary'!$A:$N,13,0)</f>
        <v>0</v>
      </c>
      <c r="D49" s="29">
        <f>D9*VLOOKUP($B49,'2021 Summary'!$A:$N,13,0)</f>
        <v>0</v>
      </c>
      <c r="E49" s="29">
        <f>E9*VLOOKUP($B49,'2021 Summary'!$A:$N,13,0)</f>
        <v>0</v>
      </c>
      <c r="F49" s="29">
        <f>F9*VLOOKUP($B49,'2021 Summary'!$A:$N,13,0)</f>
        <v>0</v>
      </c>
      <c r="G49" s="29">
        <f>G9*VLOOKUP($B49,'2021 Summary'!$A:$N,13,0)</f>
        <v>0</v>
      </c>
      <c r="H49" s="29">
        <f>H9*VLOOKUP($B49,'2021 Summary'!$A:$N,13,0)</f>
        <v>0</v>
      </c>
      <c r="I49" s="29">
        <f>I9*VLOOKUP($B49,'2021 Summary'!$A:$N,13,0)</f>
        <v>0</v>
      </c>
      <c r="J49" s="29">
        <f>J9*VLOOKUP($B49,'2021 Summary'!$A:$N,13,0)</f>
        <v>0</v>
      </c>
      <c r="K49" s="29">
        <f>K9*VLOOKUP($B49,'2021 Summary'!$A:$N,13,0)</f>
        <v>0</v>
      </c>
      <c r="L49" s="29">
        <f>L9*VLOOKUP($B49,'2021 Summary'!$A:$N,13,0)</f>
        <v>0</v>
      </c>
      <c r="M49" s="29">
        <f>M9*VLOOKUP($B49,'2021 Summary'!$A:$N,13,0)</f>
        <v>0</v>
      </c>
      <c r="N49" s="29">
        <f>N9*VLOOKUP($B49,'2021 Summary'!$A:$N,13,0)</f>
        <v>0</v>
      </c>
      <c r="O49" s="29">
        <f>O9*VLOOKUP($B49,'2021 Summary'!$A:$N,13,0)</f>
        <v>0</v>
      </c>
      <c r="P49" s="29">
        <f>P9*VLOOKUP($B49,'2021 Summary'!$A:$N,13,0)</f>
        <v>0</v>
      </c>
      <c r="Q49" s="30">
        <f>Q9*VLOOKUP($B49,'2021 Summary'!$A:$N,13,0)</f>
        <v>0</v>
      </c>
    </row>
    <row r="50" spans="2:17">
      <c r="B50" s="34" t="s">
        <v>38</v>
      </c>
      <c r="C50" s="28">
        <f>C10*VLOOKUP($B50,'2021 Summary'!$A:$N,13,0)</f>
        <v>0</v>
      </c>
      <c r="D50" s="29">
        <f>D10*VLOOKUP($B50,'2021 Summary'!$A:$N,13,0)</f>
        <v>0</v>
      </c>
      <c r="E50" s="29">
        <f>E10*VLOOKUP($B50,'2021 Summary'!$A:$N,13,0)</f>
        <v>0</v>
      </c>
      <c r="F50" s="29">
        <f>F10*VLOOKUP($B50,'2021 Summary'!$A:$N,13,0)</f>
        <v>0</v>
      </c>
      <c r="G50" s="29">
        <f>G10*VLOOKUP($B50,'2021 Summary'!$A:$N,13,0)</f>
        <v>0</v>
      </c>
      <c r="H50" s="29">
        <f>H10*VLOOKUP($B50,'2021 Summary'!$A:$N,13,0)</f>
        <v>0</v>
      </c>
      <c r="I50" s="29">
        <f>I10*VLOOKUP($B50,'2021 Summary'!$A:$N,13,0)</f>
        <v>0</v>
      </c>
      <c r="J50" s="29">
        <f>J10*VLOOKUP($B50,'2021 Summary'!$A:$N,13,0)</f>
        <v>0</v>
      </c>
      <c r="K50" s="29">
        <f>K10*VLOOKUP($B50,'2021 Summary'!$A:$N,13,0)</f>
        <v>0</v>
      </c>
      <c r="L50" s="29">
        <f>L10*VLOOKUP($B50,'2021 Summary'!$A:$N,13,0)</f>
        <v>0</v>
      </c>
      <c r="M50" s="29">
        <f>M10*VLOOKUP($B50,'2021 Summary'!$A:$N,13,0)</f>
        <v>0</v>
      </c>
      <c r="N50" s="29">
        <f>N10*VLOOKUP($B50,'2021 Summary'!$A:$N,13,0)</f>
        <v>0</v>
      </c>
      <c r="O50" s="29">
        <f>O10*VLOOKUP($B50,'2021 Summary'!$A:$N,13,0)</f>
        <v>0</v>
      </c>
      <c r="P50" s="29">
        <f>P10*VLOOKUP($B50,'2021 Summary'!$A:$N,13,0)</f>
        <v>0</v>
      </c>
      <c r="Q50" s="30">
        <f>Q10*VLOOKUP($B50,'2021 Summary'!$A:$N,13,0)</f>
        <v>0</v>
      </c>
    </row>
    <row r="51" spans="2:17" ht="15" thickBot="1">
      <c r="B51" s="35" t="s">
        <v>39</v>
      </c>
      <c r="C51" s="31">
        <f>C11*VLOOKUP($B51,'2021 Summary'!$A:$N,13,0)</f>
        <v>0</v>
      </c>
      <c r="D51" s="32">
        <f>D11*VLOOKUP($B51,'2021 Summary'!$A:$N,13,0)</f>
        <v>0</v>
      </c>
      <c r="E51" s="32">
        <f>E11*VLOOKUP($B51,'2021 Summary'!$A:$N,13,0)</f>
        <v>0</v>
      </c>
      <c r="F51" s="32">
        <f>F11*VLOOKUP($B51,'2021 Summary'!$A:$N,13,0)</f>
        <v>0</v>
      </c>
      <c r="G51" s="32">
        <f>G11*VLOOKUP($B51,'2021 Summary'!$A:$N,13,0)</f>
        <v>0</v>
      </c>
      <c r="H51" s="32">
        <f>H11*VLOOKUP($B51,'2021 Summary'!$A:$N,13,0)</f>
        <v>0</v>
      </c>
      <c r="I51" s="32">
        <f>I11*VLOOKUP($B51,'2021 Summary'!$A:$N,13,0)</f>
        <v>0</v>
      </c>
      <c r="J51" s="32">
        <f>J11*VLOOKUP($B51,'2021 Summary'!$A:$N,13,0)</f>
        <v>0</v>
      </c>
      <c r="K51" s="32">
        <f>K11*VLOOKUP($B51,'2021 Summary'!$A:$N,13,0)</f>
        <v>0</v>
      </c>
      <c r="L51" s="32">
        <f>L11*VLOOKUP($B51,'2021 Summary'!$A:$N,13,0)</f>
        <v>0</v>
      </c>
      <c r="M51" s="32">
        <f>M11*VLOOKUP($B51,'2021 Summary'!$A:$N,13,0)</f>
        <v>0</v>
      </c>
      <c r="N51" s="32">
        <f>N11*VLOOKUP($B51,'2021 Summary'!$A:$N,13,0)</f>
        <v>0</v>
      </c>
      <c r="O51" s="32">
        <f>O11*VLOOKUP($B51,'2021 Summary'!$A:$N,13,0)</f>
        <v>0</v>
      </c>
      <c r="P51" s="32">
        <f>P11*VLOOKUP($B51,'2021 Summary'!$A:$N,13,0)</f>
        <v>0</v>
      </c>
      <c r="Q51" s="33">
        <f>Q11*VLOOKUP($B51,'2021 Summary'!$A:$N,13,0)</f>
        <v>0</v>
      </c>
    </row>
    <row r="52" spans="2:17">
      <c r="B52" s="21"/>
      <c r="C52" s="144">
        <f>SUM(C43:C51)</f>
        <v>71948470.45794718</v>
      </c>
      <c r="D52" s="144">
        <f t="shared" ref="D52:Q52" si="9">SUM(D43:D51)</f>
        <v>73326165.305438399</v>
      </c>
      <c r="E52" s="144">
        <f t="shared" si="9"/>
        <v>45867997.888865329</v>
      </c>
      <c r="F52" s="144">
        <f t="shared" si="9"/>
        <v>47273384.402791135</v>
      </c>
      <c r="G52" s="144">
        <f t="shared" si="9"/>
        <v>48692824.781856187</v>
      </c>
      <c r="H52" s="144">
        <f t="shared" si="9"/>
        <v>50133922.552218951</v>
      </c>
      <c r="I52" s="144">
        <f t="shared" si="9"/>
        <v>51596819.657917328</v>
      </c>
      <c r="J52" s="144">
        <f t="shared" si="9"/>
        <v>53082308.417865001</v>
      </c>
      <c r="K52" s="144">
        <f t="shared" si="9"/>
        <v>54559383.768276021</v>
      </c>
      <c r="L52" s="144">
        <f t="shared" si="9"/>
        <v>56051229.872191139</v>
      </c>
      <c r="M52" s="144">
        <f t="shared" si="9"/>
        <v>57557994.437145412</v>
      </c>
      <c r="N52" s="144">
        <f t="shared" si="9"/>
        <v>59079826.64774923</v>
      </c>
      <c r="O52" s="144">
        <f t="shared" si="9"/>
        <v>60616877.180459082</v>
      </c>
      <c r="P52" s="144">
        <f t="shared" si="9"/>
        <v>62169298.218496025</v>
      </c>
      <c r="Q52" s="144">
        <f t="shared" si="9"/>
        <v>48429271.639851719</v>
      </c>
    </row>
    <row r="53" spans="2:17" ht="15" thickBot="1">
      <c r="B53" s="21"/>
    </row>
    <row r="54" spans="2:17" ht="15" thickBot="1">
      <c r="B54" s="1"/>
      <c r="C54" s="172" t="s">
        <v>48</v>
      </c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4"/>
    </row>
    <row r="55" spans="2:17" ht="15" thickBot="1">
      <c r="B55" s="16" t="s">
        <v>28</v>
      </c>
      <c r="C55" s="22">
        <v>2021</v>
      </c>
      <c r="D55" s="23">
        <f>C55+1</f>
        <v>2022</v>
      </c>
      <c r="E55" s="23">
        <f t="shared" ref="E55:Q55" si="10">D55+1</f>
        <v>2023</v>
      </c>
      <c r="F55" s="23">
        <f t="shared" si="10"/>
        <v>2024</v>
      </c>
      <c r="G55" s="23">
        <f t="shared" si="10"/>
        <v>2025</v>
      </c>
      <c r="H55" s="23">
        <f t="shared" si="10"/>
        <v>2026</v>
      </c>
      <c r="I55" s="23">
        <f t="shared" si="10"/>
        <v>2027</v>
      </c>
      <c r="J55" s="23">
        <f t="shared" si="10"/>
        <v>2028</v>
      </c>
      <c r="K55" s="23">
        <f t="shared" si="10"/>
        <v>2029</v>
      </c>
      <c r="L55" s="23">
        <f t="shared" si="10"/>
        <v>2030</v>
      </c>
      <c r="M55" s="23">
        <f t="shared" si="10"/>
        <v>2031</v>
      </c>
      <c r="N55" s="23">
        <f t="shared" si="10"/>
        <v>2032</v>
      </c>
      <c r="O55" s="23">
        <f t="shared" si="10"/>
        <v>2033</v>
      </c>
      <c r="P55" s="23">
        <f t="shared" si="10"/>
        <v>2034</v>
      </c>
      <c r="Q55" s="24">
        <f t="shared" si="10"/>
        <v>2035</v>
      </c>
    </row>
    <row r="56" spans="2:17">
      <c r="B56" s="48" t="s">
        <v>29</v>
      </c>
      <c r="C56" s="25">
        <f>C3*VLOOKUP($B56,'2021 Summary'!$A:$N,14,0)</f>
        <v>0</v>
      </c>
      <c r="D56" s="26">
        <f>D3*VLOOKUP($B56,'2021 Summary'!$A:$N,14,0)</f>
        <v>0</v>
      </c>
      <c r="E56" s="26">
        <f>E3*VLOOKUP($B56,'2021 Summary'!$A:$N,14,0)</f>
        <v>0</v>
      </c>
      <c r="F56" s="26">
        <f>F3*VLOOKUP($B56,'2021 Summary'!$A:$N,14,0)</f>
        <v>0</v>
      </c>
      <c r="G56" s="26">
        <f>G3*VLOOKUP($B56,'2021 Summary'!$A:$N,14,0)</f>
        <v>0</v>
      </c>
      <c r="H56" s="26">
        <f>H3*VLOOKUP($B56,'2021 Summary'!$A:$N,14,0)</f>
        <v>0</v>
      </c>
      <c r="I56" s="26">
        <f>I3*VLOOKUP($B56,'2021 Summary'!$A:$N,14,0)</f>
        <v>0</v>
      </c>
      <c r="J56" s="26">
        <f>J3*VLOOKUP($B56,'2021 Summary'!$A:$N,14,0)</f>
        <v>0</v>
      </c>
      <c r="K56" s="26">
        <f>K3*VLOOKUP($B56,'2021 Summary'!$A:$N,14,0)</f>
        <v>0</v>
      </c>
      <c r="L56" s="26">
        <f>L3*VLOOKUP($B56,'2021 Summary'!$A:$N,14,0)</f>
        <v>0</v>
      </c>
      <c r="M56" s="26">
        <f>M3*VLOOKUP($B56,'2021 Summary'!$A:$N,14,0)</f>
        <v>0</v>
      </c>
      <c r="N56" s="26">
        <f>N3*VLOOKUP($B56,'2021 Summary'!$A:$N,14,0)</f>
        <v>0</v>
      </c>
      <c r="O56" s="26">
        <f>O3*VLOOKUP($B56,'2021 Summary'!$A:$N,14,0)</f>
        <v>0</v>
      </c>
      <c r="P56" s="26">
        <f>P3*VLOOKUP($B56,'2021 Summary'!$A:$N,14,0)</f>
        <v>0</v>
      </c>
      <c r="Q56" s="27">
        <f>Q3*VLOOKUP($B56,'2021 Summary'!$A:$N,14,0)</f>
        <v>0</v>
      </c>
    </row>
    <row r="57" spans="2:17">
      <c r="B57" s="34" t="s">
        <v>31</v>
      </c>
      <c r="C57" s="28">
        <f>C4*VLOOKUP($B57,'2021 Summary'!$A:$N,14,0)</f>
        <v>0</v>
      </c>
      <c r="D57" s="29">
        <f>D4*VLOOKUP($B57,'2021 Summary'!$A:$N,14,0)</f>
        <v>0</v>
      </c>
      <c r="E57" s="29">
        <f>E4*VLOOKUP($B57,'2021 Summary'!$A:$N,14,0)</f>
        <v>0</v>
      </c>
      <c r="F57" s="29">
        <f>F4*VLOOKUP($B57,'2021 Summary'!$A:$N,14,0)</f>
        <v>0</v>
      </c>
      <c r="G57" s="29">
        <f>G4*VLOOKUP($B57,'2021 Summary'!$A:$N,14,0)</f>
        <v>0</v>
      </c>
      <c r="H57" s="29">
        <f>H4*VLOOKUP($B57,'2021 Summary'!$A:$N,14,0)</f>
        <v>0</v>
      </c>
      <c r="I57" s="29">
        <f>I4*VLOOKUP($B57,'2021 Summary'!$A:$N,14,0)</f>
        <v>0</v>
      </c>
      <c r="J57" s="29">
        <f>J4*VLOOKUP($B57,'2021 Summary'!$A:$N,14,0)</f>
        <v>0</v>
      </c>
      <c r="K57" s="29">
        <f>K4*VLOOKUP($B57,'2021 Summary'!$A:$N,14,0)</f>
        <v>0</v>
      </c>
      <c r="L57" s="29">
        <f>L4*VLOOKUP($B57,'2021 Summary'!$A:$N,14,0)</f>
        <v>0</v>
      </c>
      <c r="M57" s="29">
        <f>M4*VLOOKUP($B57,'2021 Summary'!$A:$N,14,0)</f>
        <v>0</v>
      </c>
      <c r="N57" s="29">
        <f>N4*VLOOKUP($B57,'2021 Summary'!$A:$N,14,0)</f>
        <v>0</v>
      </c>
      <c r="O57" s="29">
        <f>O4*VLOOKUP($B57,'2021 Summary'!$A:$N,14,0)</f>
        <v>0</v>
      </c>
      <c r="P57" s="29">
        <f>P4*VLOOKUP($B57,'2021 Summary'!$A:$N,14,0)</f>
        <v>0</v>
      </c>
      <c r="Q57" s="30">
        <f>Q4*VLOOKUP($B57,'2021 Summary'!$A:$N,14,0)</f>
        <v>0</v>
      </c>
    </row>
    <row r="58" spans="2:17">
      <c r="B58" s="34" t="s">
        <v>32</v>
      </c>
      <c r="C58" s="28">
        <f>C5*VLOOKUP($B58,'2021 Summary'!$A:$N,14,0)</f>
        <v>2784966.4557383689</v>
      </c>
      <c r="D58" s="29">
        <f>D5*VLOOKUP($B58,'2021 Summary'!$A:$N,14,0)</f>
        <v>2838293.9818426138</v>
      </c>
      <c r="E58" s="29">
        <f>E5*VLOOKUP($B58,'2021 Summary'!$A:$N,14,0)</f>
        <v>1775448.9386543792</v>
      </c>
      <c r="F58" s="29">
        <f>F5*VLOOKUP($B58,'2021 Summary'!$A:$N,14,0)</f>
        <v>1829848.3480333192</v>
      </c>
      <c r="G58" s="29">
        <f>G5*VLOOKUP($B58,'2021 Summary'!$A:$N,14,0)</f>
        <v>1884791.7515060485</v>
      </c>
      <c r="H58" s="29">
        <f>H5*VLOOKUP($B58,'2021 Summary'!$A:$N,14,0)</f>
        <v>1940573.4647843791</v>
      </c>
      <c r="I58" s="29">
        <f>I5*VLOOKUP($B58,'2021 Summary'!$A:$N,14,0)</f>
        <v>1997198.9822086585</v>
      </c>
      <c r="J58" s="29">
        <f>J5*VLOOKUP($B58,'2021 Summary'!$A:$N,14,0)</f>
        <v>2054698.9726948871</v>
      </c>
      <c r="K58" s="29">
        <f>K5*VLOOKUP($B58,'2021 Summary'!$A:$N,14,0)</f>
        <v>2111873.2986716572</v>
      </c>
      <c r="L58" s="29">
        <f>L5*VLOOKUP($B58,'2021 Summary'!$A:$N,14,0)</f>
        <v>2169619.3679081947</v>
      </c>
      <c r="M58" s="29">
        <f>M5*VLOOKUP($B58,'2021 Summary'!$A:$N,14,0)</f>
        <v>2227942.8978370973</v>
      </c>
      <c r="N58" s="29">
        <f>N5*VLOOKUP($B58,'2021 Summary'!$A:$N,14,0)</f>
        <v>2286849.6630652891</v>
      </c>
      <c r="O58" s="29">
        <f>O5*VLOOKUP($B58,'2021 Summary'!$A:$N,14,0)</f>
        <v>2346345.4959457628</v>
      </c>
      <c r="P58" s="29">
        <f>P5*VLOOKUP($B58,'2021 Summary'!$A:$N,14,0)</f>
        <v>2406436.2871550415</v>
      </c>
      <c r="Q58" s="30">
        <f>Q5*VLOOKUP($B58,'2021 Summary'!$A:$N,14,0)</f>
        <v>1874590.1912071968</v>
      </c>
    </row>
    <row r="59" spans="2:17">
      <c r="B59" s="34" t="s">
        <v>34</v>
      </c>
      <c r="C59" s="28">
        <f>C6*VLOOKUP($B59,'2021 Summary'!$A:$N,14,0)</f>
        <v>0</v>
      </c>
      <c r="D59" s="29">
        <f>D6*VLOOKUP($B59,'2021 Summary'!$A:$N,14,0)</f>
        <v>0</v>
      </c>
      <c r="E59" s="29">
        <f>E6*VLOOKUP($B59,'2021 Summary'!$A:$N,14,0)</f>
        <v>0</v>
      </c>
      <c r="F59" s="29">
        <f>F6*VLOOKUP($B59,'2021 Summary'!$A:$N,14,0)</f>
        <v>0</v>
      </c>
      <c r="G59" s="29">
        <f>G6*VLOOKUP($B59,'2021 Summary'!$A:$N,14,0)</f>
        <v>0</v>
      </c>
      <c r="H59" s="29">
        <f>H6*VLOOKUP($B59,'2021 Summary'!$A:$N,14,0)</f>
        <v>0</v>
      </c>
      <c r="I59" s="29">
        <f>I6*VLOOKUP($B59,'2021 Summary'!$A:$N,14,0)</f>
        <v>0</v>
      </c>
      <c r="J59" s="29">
        <f>J6*VLOOKUP($B59,'2021 Summary'!$A:$N,14,0)</f>
        <v>0</v>
      </c>
      <c r="K59" s="29">
        <f>K6*VLOOKUP($B59,'2021 Summary'!$A:$N,14,0)</f>
        <v>0</v>
      </c>
      <c r="L59" s="29">
        <f>L6*VLOOKUP($B59,'2021 Summary'!$A:$N,14,0)</f>
        <v>0</v>
      </c>
      <c r="M59" s="29">
        <f>M6*VLOOKUP($B59,'2021 Summary'!$A:$N,14,0)</f>
        <v>0</v>
      </c>
      <c r="N59" s="29">
        <f>N6*VLOOKUP($B59,'2021 Summary'!$A:$N,14,0)</f>
        <v>0</v>
      </c>
      <c r="O59" s="29">
        <f>O6*VLOOKUP($B59,'2021 Summary'!$A:$N,14,0)</f>
        <v>0</v>
      </c>
      <c r="P59" s="29">
        <f>P6*VLOOKUP($B59,'2021 Summary'!$A:$N,14,0)</f>
        <v>0</v>
      </c>
      <c r="Q59" s="30">
        <f>Q6*VLOOKUP($B59,'2021 Summary'!$A:$N,14,0)</f>
        <v>0</v>
      </c>
    </row>
    <row r="60" spans="2:17">
      <c r="B60" s="34" t="s">
        <v>35</v>
      </c>
      <c r="C60" s="28">
        <f>C7*VLOOKUP($B60,'2021 Summary'!$A:$N,14,0)</f>
        <v>0</v>
      </c>
      <c r="D60" s="29">
        <f>D7*VLOOKUP($B60,'2021 Summary'!$A:$N,14,0)</f>
        <v>0</v>
      </c>
      <c r="E60" s="29">
        <f>E7*VLOOKUP($B60,'2021 Summary'!$A:$N,14,0)</f>
        <v>0</v>
      </c>
      <c r="F60" s="29">
        <f>F7*VLOOKUP($B60,'2021 Summary'!$A:$N,14,0)</f>
        <v>0</v>
      </c>
      <c r="G60" s="29">
        <f>G7*VLOOKUP($B60,'2021 Summary'!$A:$N,14,0)</f>
        <v>0</v>
      </c>
      <c r="H60" s="29">
        <f>H7*VLOOKUP($B60,'2021 Summary'!$A:$N,14,0)</f>
        <v>0</v>
      </c>
      <c r="I60" s="29">
        <f>I7*VLOOKUP($B60,'2021 Summary'!$A:$N,14,0)</f>
        <v>0</v>
      </c>
      <c r="J60" s="29">
        <f>J7*VLOOKUP($B60,'2021 Summary'!$A:$N,14,0)</f>
        <v>0</v>
      </c>
      <c r="K60" s="29">
        <f>K7*VLOOKUP($B60,'2021 Summary'!$A:$N,14,0)</f>
        <v>0</v>
      </c>
      <c r="L60" s="29">
        <f>L7*VLOOKUP($B60,'2021 Summary'!$A:$N,14,0)</f>
        <v>0</v>
      </c>
      <c r="M60" s="29">
        <f>M7*VLOOKUP($B60,'2021 Summary'!$A:$N,14,0)</f>
        <v>0</v>
      </c>
      <c r="N60" s="29">
        <f>N7*VLOOKUP($B60,'2021 Summary'!$A:$N,14,0)</f>
        <v>0</v>
      </c>
      <c r="O60" s="29">
        <f>O7*VLOOKUP($B60,'2021 Summary'!$A:$N,14,0)</f>
        <v>0</v>
      </c>
      <c r="P60" s="29">
        <f>P7*VLOOKUP($B60,'2021 Summary'!$A:$N,14,0)</f>
        <v>0</v>
      </c>
      <c r="Q60" s="30">
        <f>Q7*VLOOKUP($B60,'2021 Summary'!$A:$N,14,0)</f>
        <v>0</v>
      </c>
    </row>
    <row r="61" spans="2:17">
      <c r="B61" s="34" t="s">
        <v>36</v>
      </c>
      <c r="C61" s="28">
        <f>C8*VLOOKUP($B61,'2021 Summary'!$A:$N,14,0)</f>
        <v>0</v>
      </c>
      <c r="D61" s="29">
        <f>D8*VLOOKUP($B61,'2021 Summary'!$A:$N,14,0)</f>
        <v>0</v>
      </c>
      <c r="E61" s="29">
        <f>E8*VLOOKUP($B61,'2021 Summary'!$A:$N,14,0)</f>
        <v>0</v>
      </c>
      <c r="F61" s="29">
        <f>F8*VLOOKUP($B61,'2021 Summary'!$A:$N,14,0)</f>
        <v>0</v>
      </c>
      <c r="G61" s="29">
        <f>G8*VLOOKUP($B61,'2021 Summary'!$A:$N,14,0)</f>
        <v>0</v>
      </c>
      <c r="H61" s="29">
        <f>H8*VLOOKUP($B61,'2021 Summary'!$A:$N,14,0)</f>
        <v>0</v>
      </c>
      <c r="I61" s="29">
        <f>I8*VLOOKUP($B61,'2021 Summary'!$A:$N,14,0)</f>
        <v>0</v>
      </c>
      <c r="J61" s="29">
        <f>J8*VLOOKUP($B61,'2021 Summary'!$A:$N,14,0)</f>
        <v>0</v>
      </c>
      <c r="K61" s="29">
        <f>K8*VLOOKUP($B61,'2021 Summary'!$A:$N,14,0)</f>
        <v>0</v>
      </c>
      <c r="L61" s="29">
        <f>L8*VLOOKUP($B61,'2021 Summary'!$A:$N,14,0)</f>
        <v>0</v>
      </c>
      <c r="M61" s="29">
        <f>M8*VLOOKUP($B61,'2021 Summary'!$A:$N,14,0)</f>
        <v>0</v>
      </c>
      <c r="N61" s="29">
        <f>N8*VLOOKUP($B61,'2021 Summary'!$A:$N,14,0)</f>
        <v>0</v>
      </c>
      <c r="O61" s="29">
        <f>O8*VLOOKUP($B61,'2021 Summary'!$A:$N,14,0)</f>
        <v>0</v>
      </c>
      <c r="P61" s="29">
        <f>P8*VLOOKUP($B61,'2021 Summary'!$A:$N,14,0)</f>
        <v>0</v>
      </c>
      <c r="Q61" s="30">
        <f>Q8*VLOOKUP($B61,'2021 Summary'!$A:$N,14,0)</f>
        <v>0</v>
      </c>
    </row>
    <row r="62" spans="2:17">
      <c r="B62" s="34" t="s">
        <v>37</v>
      </c>
      <c r="C62" s="28">
        <f>C9*VLOOKUP($B62,'2021 Summary'!$A:$N,14,0)</f>
        <v>0</v>
      </c>
      <c r="D62" s="29">
        <f>D9*VLOOKUP($B62,'2021 Summary'!$A:$N,14,0)</f>
        <v>0</v>
      </c>
      <c r="E62" s="29">
        <f>E9*VLOOKUP($B62,'2021 Summary'!$A:$N,14,0)</f>
        <v>0</v>
      </c>
      <c r="F62" s="29">
        <f>F9*VLOOKUP($B62,'2021 Summary'!$A:$N,14,0)</f>
        <v>0</v>
      </c>
      <c r="G62" s="29">
        <f>G9*VLOOKUP($B62,'2021 Summary'!$A:$N,14,0)</f>
        <v>0</v>
      </c>
      <c r="H62" s="29">
        <f>H9*VLOOKUP($B62,'2021 Summary'!$A:$N,14,0)</f>
        <v>0</v>
      </c>
      <c r="I62" s="29">
        <f>I9*VLOOKUP($B62,'2021 Summary'!$A:$N,14,0)</f>
        <v>0</v>
      </c>
      <c r="J62" s="29">
        <f>J9*VLOOKUP($B62,'2021 Summary'!$A:$N,14,0)</f>
        <v>0</v>
      </c>
      <c r="K62" s="29">
        <f>K9*VLOOKUP($B62,'2021 Summary'!$A:$N,14,0)</f>
        <v>0</v>
      </c>
      <c r="L62" s="29">
        <f>L9*VLOOKUP($B62,'2021 Summary'!$A:$N,14,0)</f>
        <v>0</v>
      </c>
      <c r="M62" s="29">
        <f>M9*VLOOKUP($B62,'2021 Summary'!$A:$N,14,0)</f>
        <v>0</v>
      </c>
      <c r="N62" s="29">
        <f>N9*VLOOKUP($B62,'2021 Summary'!$A:$N,14,0)</f>
        <v>0</v>
      </c>
      <c r="O62" s="29">
        <f>O9*VLOOKUP($B62,'2021 Summary'!$A:$N,14,0)</f>
        <v>0</v>
      </c>
      <c r="P62" s="29">
        <f>P9*VLOOKUP($B62,'2021 Summary'!$A:$N,14,0)</f>
        <v>0</v>
      </c>
      <c r="Q62" s="30">
        <f>Q9*VLOOKUP($B62,'2021 Summary'!$A:$N,14,0)</f>
        <v>0</v>
      </c>
    </row>
    <row r="63" spans="2:17">
      <c r="B63" s="34" t="s">
        <v>38</v>
      </c>
      <c r="C63" s="28">
        <f>C10*VLOOKUP($B63,'2021 Summary'!$A:$N,14,0)</f>
        <v>0</v>
      </c>
      <c r="D63" s="29">
        <f>D10*VLOOKUP($B63,'2021 Summary'!$A:$N,14,0)</f>
        <v>0</v>
      </c>
      <c r="E63" s="29">
        <f>E10*VLOOKUP($B63,'2021 Summary'!$A:$N,14,0)</f>
        <v>0</v>
      </c>
      <c r="F63" s="29">
        <f>F10*VLOOKUP($B63,'2021 Summary'!$A:$N,14,0)</f>
        <v>0</v>
      </c>
      <c r="G63" s="29">
        <f>G10*VLOOKUP($B63,'2021 Summary'!$A:$N,14,0)</f>
        <v>0</v>
      </c>
      <c r="H63" s="29">
        <f>H10*VLOOKUP($B63,'2021 Summary'!$A:$N,14,0)</f>
        <v>0</v>
      </c>
      <c r="I63" s="29">
        <f>I10*VLOOKUP($B63,'2021 Summary'!$A:$N,14,0)</f>
        <v>0</v>
      </c>
      <c r="J63" s="29">
        <f>J10*VLOOKUP($B63,'2021 Summary'!$A:$N,14,0)</f>
        <v>0</v>
      </c>
      <c r="K63" s="29">
        <f>K10*VLOOKUP($B63,'2021 Summary'!$A:$N,14,0)</f>
        <v>0</v>
      </c>
      <c r="L63" s="29">
        <f>L10*VLOOKUP($B63,'2021 Summary'!$A:$N,14,0)</f>
        <v>0</v>
      </c>
      <c r="M63" s="29">
        <f>M10*VLOOKUP($B63,'2021 Summary'!$A:$N,14,0)</f>
        <v>0</v>
      </c>
      <c r="N63" s="29">
        <f>N10*VLOOKUP($B63,'2021 Summary'!$A:$N,14,0)</f>
        <v>0</v>
      </c>
      <c r="O63" s="29">
        <f>O10*VLOOKUP($B63,'2021 Summary'!$A:$N,14,0)</f>
        <v>0</v>
      </c>
      <c r="P63" s="29">
        <f>P10*VLOOKUP($B63,'2021 Summary'!$A:$N,14,0)</f>
        <v>0</v>
      </c>
      <c r="Q63" s="30">
        <f>Q10*VLOOKUP($B63,'2021 Summary'!$A:$N,14,0)</f>
        <v>0</v>
      </c>
    </row>
    <row r="64" spans="2:17" ht="15" thickBot="1">
      <c r="B64" s="35" t="s">
        <v>39</v>
      </c>
      <c r="C64" s="31">
        <f>C11*VLOOKUP($B64,'2021 Summary'!$A:$N,14,0)</f>
        <v>0</v>
      </c>
      <c r="D64" s="32">
        <f>D11*VLOOKUP($B64,'2021 Summary'!$A:$N,14,0)</f>
        <v>0</v>
      </c>
      <c r="E64" s="32">
        <f>E11*VLOOKUP($B64,'2021 Summary'!$A:$N,14,0)</f>
        <v>0</v>
      </c>
      <c r="F64" s="32">
        <f>F11*VLOOKUP($B64,'2021 Summary'!$A:$N,14,0)</f>
        <v>0</v>
      </c>
      <c r="G64" s="32">
        <f>G11*VLOOKUP($B64,'2021 Summary'!$A:$N,14,0)</f>
        <v>0</v>
      </c>
      <c r="H64" s="32">
        <f>H11*VLOOKUP($B64,'2021 Summary'!$A:$N,14,0)</f>
        <v>0</v>
      </c>
      <c r="I64" s="32">
        <f>I11*VLOOKUP($B64,'2021 Summary'!$A:$N,14,0)</f>
        <v>0</v>
      </c>
      <c r="J64" s="32">
        <f>J11*VLOOKUP($B64,'2021 Summary'!$A:$N,14,0)</f>
        <v>0</v>
      </c>
      <c r="K64" s="32">
        <f>K11*VLOOKUP($B64,'2021 Summary'!$A:$N,14,0)</f>
        <v>0</v>
      </c>
      <c r="L64" s="32">
        <f>L11*VLOOKUP($B64,'2021 Summary'!$A:$N,14,0)</f>
        <v>0</v>
      </c>
      <c r="M64" s="32">
        <f>M11*VLOOKUP($B64,'2021 Summary'!$A:$N,14,0)</f>
        <v>0</v>
      </c>
      <c r="N64" s="32">
        <f>N11*VLOOKUP($B64,'2021 Summary'!$A:$N,14,0)</f>
        <v>0</v>
      </c>
      <c r="O64" s="32">
        <f>O11*VLOOKUP($B64,'2021 Summary'!$A:$N,14,0)</f>
        <v>0</v>
      </c>
      <c r="P64" s="32">
        <f>P11*VLOOKUP($B64,'2021 Summary'!$A:$N,14,0)</f>
        <v>0</v>
      </c>
      <c r="Q64" s="33">
        <f>Q11*VLOOKUP($B64,'2021 Summary'!$A:$N,14,0)</f>
        <v>0</v>
      </c>
    </row>
    <row r="65" spans="2:18">
      <c r="B65" s="21"/>
      <c r="C65" s="144">
        <f>SUM(C56:C64)</f>
        <v>2784966.4557383689</v>
      </c>
      <c r="D65" s="144">
        <f t="shared" ref="D65:Q65" si="11">SUM(D56:D64)</f>
        <v>2838293.9818426138</v>
      </c>
      <c r="E65" s="144">
        <f t="shared" si="11"/>
        <v>1775448.9386543792</v>
      </c>
      <c r="F65" s="144">
        <f t="shared" si="11"/>
        <v>1829848.3480333192</v>
      </c>
      <c r="G65" s="144">
        <f t="shared" si="11"/>
        <v>1884791.7515060485</v>
      </c>
      <c r="H65" s="144">
        <f t="shared" si="11"/>
        <v>1940573.4647843791</v>
      </c>
      <c r="I65" s="144">
        <f t="shared" si="11"/>
        <v>1997198.9822086585</v>
      </c>
      <c r="J65" s="144">
        <f t="shared" si="11"/>
        <v>2054698.9726948871</v>
      </c>
      <c r="K65" s="144">
        <f t="shared" si="11"/>
        <v>2111873.2986716572</v>
      </c>
      <c r="L65" s="144">
        <f t="shared" si="11"/>
        <v>2169619.3679081947</v>
      </c>
      <c r="M65" s="144">
        <f t="shared" si="11"/>
        <v>2227942.8978370973</v>
      </c>
      <c r="N65" s="144">
        <f t="shared" si="11"/>
        <v>2286849.6630652891</v>
      </c>
      <c r="O65" s="144">
        <f t="shared" si="11"/>
        <v>2346345.4959457628</v>
      </c>
      <c r="P65" s="144">
        <f t="shared" si="11"/>
        <v>2406436.2871550415</v>
      </c>
      <c r="Q65" s="144">
        <f t="shared" si="11"/>
        <v>1874590.1912071968</v>
      </c>
    </row>
    <row r="66" spans="2:18">
      <c r="B66" s="21"/>
    </row>
    <row r="67" spans="2:18" ht="15" thickBot="1">
      <c r="B67" s="21"/>
    </row>
    <row r="68" spans="2:18" ht="15" thickBot="1">
      <c r="B68" s="1"/>
      <c r="C68" s="172" t="s">
        <v>49</v>
      </c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4"/>
      <c r="R68" s="47"/>
    </row>
    <row r="69" spans="2:18" ht="15" thickBot="1">
      <c r="B69" s="16" t="s">
        <v>50</v>
      </c>
      <c r="C69" s="22">
        <v>2021</v>
      </c>
      <c r="D69" s="23">
        <f>C69+1</f>
        <v>2022</v>
      </c>
      <c r="E69" s="23">
        <f t="shared" ref="E69:Q69" si="12">D69+1</f>
        <v>2023</v>
      </c>
      <c r="F69" s="23">
        <f t="shared" si="12"/>
        <v>2024</v>
      </c>
      <c r="G69" s="23">
        <f t="shared" si="12"/>
        <v>2025</v>
      </c>
      <c r="H69" s="23">
        <f t="shared" si="12"/>
        <v>2026</v>
      </c>
      <c r="I69" s="23">
        <f t="shared" si="12"/>
        <v>2027</v>
      </c>
      <c r="J69" s="23">
        <f t="shared" si="12"/>
        <v>2028</v>
      </c>
      <c r="K69" s="23">
        <f t="shared" si="12"/>
        <v>2029</v>
      </c>
      <c r="L69" s="23">
        <f t="shared" si="12"/>
        <v>2030</v>
      </c>
      <c r="M69" s="23">
        <f t="shared" si="12"/>
        <v>2031</v>
      </c>
      <c r="N69" s="23">
        <f t="shared" si="12"/>
        <v>2032</v>
      </c>
      <c r="O69" s="23">
        <f t="shared" si="12"/>
        <v>2033</v>
      </c>
      <c r="P69" s="23">
        <f t="shared" si="12"/>
        <v>2034</v>
      </c>
      <c r="Q69" s="24">
        <f t="shared" si="12"/>
        <v>2035</v>
      </c>
      <c r="R69" s="16" t="s">
        <v>51</v>
      </c>
    </row>
    <row r="70" spans="2:18">
      <c r="B70" s="48" t="s">
        <v>29</v>
      </c>
      <c r="C70" s="77">
        <f t="shared" ref="C70:Q70" si="13">C3/C$12</f>
        <v>0</v>
      </c>
      <c r="D70" s="78">
        <f t="shared" si="13"/>
        <v>0</v>
      </c>
      <c r="E70" s="78">
        <f t="shared" si="13"/>
        <v>0</v>
      </c>
      <c r="F70" s="78">
        <f t="shared" si="13"/>
        <v>0</v>
      </c>
      <c r="G70" s="78">
        <f t="shared" si="13"/>
        <v>0</v>
      </c>
      <c r="H70" s="78">
        <f t="shared" si="13"/>
        <v>0</v>
      </c>
      <c r="I70" s="78">
        <f t="shared" si="13"/>
        <v>0</v>
      </c>
      <c r="J70" s="78">
        <f t="shared" si="13"/>
        <v>0</v>
      </c>
      <c r="K70" s="78">
        <f t="shared" si="13"/>
        <v>0</v>
      </c>
      <c r="L70" s="78">
        <f t="shared" si="13"/>
        <v>0</v>
      </c>
      <c r="M70" s="78">
        <f t="shared" si="13"/>
        <v>0</v>
      </c>
      <c r="N70" s="78">
        <f t="shared" si="13"/>
        <v>0</v>
      </c>
      <c r="O70" s="78">
        <f t="shared" si="13"/>
        <v>0</v>
      </c>
      <c r="P70" s="78">
        <f t="shared" si="13"/>
        <v>0</v>
      </c>
      <c r="Q70" s="79">
        <f t="shared" si="13"/>
        <v>0</v>
      </c>
      <c r="R70" s="79">
        <f t="shared" ref="R70:R78" si="14">SUM(C3:Q3)/SUM($C$12:$Q$12)</f>
        <v>0</v>
      </c>
    </row>
    <row r="71" spans="2:18">
      <c r="B71" s="34" t="s">
        <v>31</v>
      </c>
      <c r="C71" s="80">
        <f t="shared" ref="C71:Q71" si="15">C4/C$12</f>
        <v>0</v>
      </c>
      <c r="D71" s="81">
        <f t="shared" si="15"/>
        <v>0</v>
      </c>
      <c r="E71" s="81">
        <f t="shared" si="15"/>
        <v>0</v>
      </c>
      <c r="F71" s="81">
        <f t="shared" si="15"/>
        <v>0</v>
      </c>
      <c r="G71" s="81">
        <f t="shared" si="15"/>
        <v>0</v>
      </c>
      <c r="H71" s="81">
        <f t="shared" si="15"/>
        <v>0</v>
      </c>
      <c r="I71" s="81">
        <f t="shared" si="15"/>
        <v>0</v>
      </c>
      <c r="J71" s="81">
        <f t="shared" si="15"/>
        <v>0</v>
      </c>
      <c r="K71" s="81">
        <f t="shared" si="15"/>
        <v>0</v>
      </c>
      <c r="L71" s="81">
        <f t="shared" si="15"/>
        <v>0</v>
      </c>
      <c r="M71" s="81">
        <f t="shared" si="15"/>
        <v>0</v>
      </c>
      <c r="N71" s="81">
        <f t="shared" si="15"/>
        <v>0</v>
      </c>
      <c r="O71" s="81">
        <f t="shared" si="15"/>
        <v>0</v>
      </c>
      <c r="P71" s="81">
        <f t="shared" si="15"/>
        <v>0</v>
      </c>
      <c r="Q71" s="82">
        <f t="shared" si="15"/>
        <v>0</v>
      </c>
      <c r="R71" s="82">
        <f t="shared" si="14"/>
        <v>0</v>
      </c>
    </row>
    <row r="72" spans="2:18">
      <c r="B72" s="34" t="s">
        <v>32</v>
      </c>
      <c r="C72" s="80">
        <f t="shared" ref="C72:Q72" si="16">C5/C$12</f>
        <v>0.52223807462853644</v>
      </c>
      <c r="D72" s="81">
        <f t="shared" si="16"/>
        <v>0.52696839072132307</v>
      </c>
      <c r="E72" s="81">
        <f t="shared" si="16"/>
        <v>0.32637283362523495</v>
      </c>
      <c r="F72" s="81">
        <f t="shared" si="16"/>
        <v>0.33304240952993563</v>
      </c>
      <c r="G72" s="81">
        <f t="shared" si="16"/>
        <v>0.33964595002963921</v>
      </c>
      <c r="H72" s="81">
        <f t="shared" si="16"/>
        <v>0.34623564993680034</v>
      </c>
      <c r="I72" s="81">
        <f t="shared" si="16"/>
        <v>0.35281062567319527</v>
      </c>
      <c r="J72" s="81">
        <f t="shared" si="16"/>
        <v>0.35937441108264456</v>
      </c>
      <c r="K72" s="81">
        <f t="shared" si="16"/>
        <v>0.36571723869568767</v>
      </c>
      <c r="L72" s="81">
        <f t="shared" si="16"/>
        <v>0.37199726603533434</v>
      </c>
      <c r="M72" s="81">
        <f t="shared" si="16"/>
        <v>0.37821511488646958</v>
      </c>
      <c r="N72" s="81">
        <f t="shared" si="16"/>
        <v>0.38437140087769267</v>
      </c>
      <c r="O72" s="81">
        <f t="shared" si="16"/>
        <v>0.39046673354226991</v>
      </c>
      <c r="P72" s="81">
        <f t="shared" si="16"/>
        <v>0.39650171637848503</v>
      </c>
      <c r="Q72" s="82">
        <f t="shared" si="16"/>
        <v>0.30581280787223564</v>
      </c>
      <c r="R72" s="82">
        <f t="shared" si="14"/>
        <v>0.37895141486465067</v>
      </c>
    </row>
    <row r="73" spans="2:18">
      <c r="B73" s="34" t="s">
        <v>34</v>
      </c>
      <c r="C73" s="80">
        <f t="shared" ref="C73:Q73" si="17">C6/C$12</f>
        <v>2.960750694945345E-4</v>
      </c>
      <c r="D73" s="81">
        <f t="shared" si="17"/>
        <v>2.931436331629054E-4</v>
      </c>
      <c r="E73" s="81">
        <f t="shared" si="17"/>
        <v>2.9024122095337165E-4</v>
      </c>
      <c r="F73" s="81">
        <f t="shared" si="17"/>
        <v>2.873675454983878E-4</v>
      </c>
      <c r="G73" s="81">
        <f t="shared" si="17"/>
        <v>2.8452232227563147E-4</v>
      </c>
      <c r="H73" s="81">
        <f t="shared" si="17"/>
        <v>2.8170526957983316E-4</v>
      </c>
      <c r="I73" s="81">
        <f t="shared" si="17"/>
        <v>2.7891610849488428E-4</v>
      </c>
      <c r="J73" s="81">
        <f t="shared" si="17"/>
        <v>2.7615456286622208E-4</v>
      </c>
      <c r="K73" s="81">
        <f t="shared" si="17"/>
        <v>2.7342035927348723E-4</v>
      </c>
      <c r="L73" s="81">
        <f t="shared" si="17"/>
        <v>2.7071322700345272E-4</v>
      </c>
      <c r="M73" s="81">
        <f t="shared" si="17"/>
        <v>2.6803289802322054E-4</v>
      </c>
      <c r="N73" s="81">
        <f t="shared" si="17"/>
        <v>2.653791069536837E-4</v>
      </c>
      <c r="O73" s="81">
        <f t="shared" si="17"/>
        <v>2.6275159104325121E-4</v>
      </c>
      <c r="P73" s="81">
        <f t="shared" si="17"/>
        <v>2.6015009014183286E-4</v>
      </c>
      <c r="Q73" s="82">
        <f t="shared" si="17"/>
        <v>2.5757434667508203E-4</v>
      </c>
      <c r="R73" s="82">
        <f t="shared" si="14"/>
        <v>2.7589953803264575E-4</v>
      </c>
    </row>
    <row r="74" spans="2:18">
      <c r="B74" s="34" t="s">
        <v>35</v>
      </c>
      <c r="C74" s="80">
        <f t="shared" ref="C74:Q74" si="18">C7/C$12</f>
        <v>0.45363786170665199</v>
      </c>
      <c r="D74" s="81">
        <f t="shared" si="18"/>
        <v>0.44914639772935833</v>
      </c>
      <c r="E74" s="81">
        <f t="shared" si="18"/>
        <v>0.44469940369243399</v>
      </c>
      <c r="F74" s="81">
        <f t="shared" si="18"/>
        <v>0.44029643929943957</v>
      </c>
      <c r="G74" s="81">
        <f t="shared" si="18"/>
        <v>0.4359370686133065</v>
      </c>
      <c r="H74" s="81">
        <f t="shared" si="18"/>
        <v>0.43162086001317479</v>
      </c>
      <c r="I74" s="81">
        <f t="shared" si="18"/>
        <v>0.42734738615165824</v>
      </c>
      <c r="J74" s="81">
        <f t="shared" si="18"/>
        <v>0.4231162239125329</v>
      </c>
      <c r="K74" s="81">
        <f t="shared" si="18"/>
        <v>0.41892695436884447</v>
      </c>
      <c r="L74" s="81">
        <f t="shared" si="18"/>
        <v>0.41477916274143017</v>
      </c>
      <c r="M74" s="81">
        <f t="shared" si="18"/>
        <v>0.41067243835785167</v>
      </c>
      <c r="N74" s="81">
        <f t="shared" si="18"/>
        <v>0.40660637461173432</v>
      </c>
      <c r="O74" s="81">
        <f t="shared" si="18"/>
        <v>0.40258056892250926</v>
      </c>
      <c r="P74" s="81">
        <f t="shared" si="18"/>
        <v>0.39859462269555374</v>
      </c>
      <c r="Q74" s="82">
        <f t="shared" si="18"/>
        <v>0.39464814128272646</v>
      </c>
      <c r="R74" s="82">
        <f t="shared" si="14"/>
        <v>0.42272548206323385</v>
      </c>
    </row>
    <row r="75" spans="2:18">
      <c r="B75" s="34" t="s">
        <v>36</v>
      </c>
      <c r="C75" s="80">
        <f t="shared" ref="C75:Q75" si="19">C8/C$12</f>
        <v>0</v>
      </c>
      <c r="D75" s="81">
        <f t="shared" si="19"/>
        <v>0</v>
      </c>
      <c r="E75" s="81">
        <f t="shared" si="19"/>
        <v>0</v>
      </c>
      <c r="F75" s="81">
        <f t="shared" si="19"/>
        <v>0</v>
      </c>
      <c r="G75" s="81">
        <f t="shared" si="19"/>
        <v>0</v>
      </c>
      <c r="H75" s="81">
        <f t="shared" si="19"/>
        <v>0</v>
      </c>
      <c r="I75" s="81">
        <f t="shared" si="19"/>
        <v>0</v>
      </c>
      <c r="J75" s="81">
        <f t="shared" si="19"/>
        <v>0</v>
      </c>
      <c r="K75" s="81">
        <f t="shared" si="19"/>
        <v>0</v>
      </c>
      <c r="L75" s="81">
        <f t="shared" si="19"/>
        <v>0</v>
      </c>
      <c r="M75" s="81">
        <f t="shared" si="19"/>
        <v>0</v>
      </c>
      <c r="N75" s="81">
        <f t="shared" si="19"/>
        <v>0</v>
      </c>
      <c r="O75" s="81">
        <f t="shared" si="19"/>
        <v>0</v>
      </c>
      <c r="P75" s="81">
        <f t="shared" si="19"/>
        <v>0</v>
      </c>
      <c r="Q75" s="82">
        <f t="shared" si="19"/>
        <v>0</v>
      </c>
      <c r="R75" s="82">
        <f t="shared" si="14"/>
        <v>0</v>
      </c>
    </row>
    <row r="76" spans="2:18">
      <c r="B76" s="34" t="s">
        <v>37</v>
      </c>
      <c r="C76" s="80">
        <f t="shared" ref="C76:Q76" si="20">C9/C$12</f>
        <v>0</v>
      </c>
      <c r="D76" s="81">
        <f t="shared" si="20"/>
        <v>0</v>
      </c>
      <c r="E76" s="81">
        <f t="shared" si="20"/>
        <v>0</v>
      </c>
      <c r="F76" s="81">
        <f t="shared" si="20"/>
        <v>0</v>
      </c>
      <c r="G76" s="81">
        <f t="shared" si="20"/>
        <v>0</v>
      </c>
      <c r="H76" s="81">
        <f t="shared" si="20"/>
        <v>0</v>
      </c>
      <c r="I76" s="81">
        <f t="shared" si="20"/>
        <v>0</v>
      </c>
      <c r="J76" s="81">
        <f t="shared" si="20"/>
        <v>0</v>
      </c>
      <c r="K76" s="81">
        <f t="shared" si="20"/>
        <v>0</v>
      </c>
      <c r="L76" s="81">
        <f t="shared" si="20"/>
        <v>0</v>
      </c>
      <c r="M76" s="81">
        <f t="shared" si="20"/>
        <v>0</v>
      </c>
      <c r="N76" s="81">
        <f t="shared" si="20"/>
        <v>0</v>
      </c>
      <c r="O76" s="81">
        <f t="shared" si="20"/>
        <v>0</v>
      </c>
      <c r="P76" s="81">
        <f t="shared" si="20"/>
        <v>0</v>
      </c>
      <c r="Q76" s="82">
        <f t="shared" si="20"/>
        <v>0</v>
      </c>
      <c r="R76" s="82">
        <f t="shared" si="14"/>
        <v>0</v>
      </c>
    </row>
    <row r="77" spans="2:18">
      <c r="B77" s="34" t="s">
        <v>38</v>
      </c>
      <c r="C77" s="80">
        <f t="shared" ref="C77:Q77" si="21">C10/C$12</f>
        <v>2.3507470513101546E-2</v>
      </c>
      <c r="D77" s="81">
        <f t="shared" si="21"/>
        <v>2.3274723280298556E-2</v>
      </c>
      <c r="E77" s="81">
        <f t="shared" si="21"/>
        <v>2.3044280475543126E-2</v>
      </c>
      <c r="F77" s="81">
        <f t="shared" si="21"/>
        <v>2.2816119282715965E-2</v>
      </c>
      <c r="G77" s="81">
        <f t="shared" si="21"/>
        <v>2.2590217111599965E-2</v>
      </c>
      <c r="H77" s="81">
        <f t="shared" si="21"/>
        <v>2.231501059908008E-2</v>
      </c>
      <c r="I77" s="81">
        <f t="shared" si="21"/>
        <v>2.1992008520745721E-2</v>
      </c>
      <c r="J77" s="81">
        <f t="shared" si="21"/>
        <v>2.1618296040069308E-2</v>
      </c>
      <c r="K77" s="81">
        <f t="shared" si="21"/>
        <v>2.1404253505019115E-2</v>
      </c>
      <c r="L77" s="81">
        <f t="shared" si="21"/>
        <v>2.1192330202989225E-2</v>
      </c>
      <c r="M77" s="81">
        <f t="shared" si="21"/>
        <v>2.0982505151474481E-2</v>
      </c>
      <c r="N77" s="81">
        <f t="shared" si="21"/>
        <v>2.0774757575717308E-2</v>
      </c>
      <c r="O77" s="81">
        <f t="shared" si="21"/>
        <v>2.05690669066508E-2</v>
      </c>
      <c r="P77" s="81">
        <f t="shared" si="21"/>
        <v>2.0365412778862182E-2</v>
      </c>
      <c r="Q77" s="82">
        <f t="shared" si="21"/>
        <v>2.0163775028576417E-2</v>
      </c>
      <c r="R77" s="82">
        <f t="shared" si="14"/>
        <v>2.1728259828811918E-2</v>
      </c>
    </row>
    <row r="78" spans="2:18" ht="15" thickBot="1">
      <c r="B78" s="35" t="s">
        <v>39</v>
      </c>
      <c r="C78" s="83">
        <f t="shared" ref="C78:Q78" si="22">C11/C$12</f>
        <v>3.2051808221546073E-4</v>
      </c>
      <c r="D78" s="84">
        <f t="shared" si="22"/>
        <v>3.1734463585689177E-4</v>
      </c>
      <c r="E78" s="84">
        <f t="shared" si="22"/>
        <v>0.20559324098583445</v>
      </c>
      <c r="F78" s="84">
        <f t="shared" si="22"/>
        <v>0.20355766434241035</v>
      </c>
      <c r="G78" s="84">
        <f t="shared" si="22"/>
        <v>0.20154224192317857</v>
      </c>
      <c r="H78" s="84">
        <f t="shared" si="22"/>
        <v>0.19954677418136493</v>
      </c>
      <c r="I78" s="84">
        <f t="shared" si="22"/>
        <v>0.19757106354590587</v>
      </c>
      <c r="J78" s="84">
        <f t="shared" si="22"/>
        <v>0.195614914401887</v>
      </c>
      <c r="K78" s="84">
        <f t="shared" si="22"/>
        <v>0.19367813307117526</v>
      </c>
      <c r="L78" s="84">
        <f t="shared" si="22"/>
        <v>0.19176052779324285</v>
      </c>
      <c r="M78" s="84">
        <f t="shared" si="22"/>
        <v>0.18986190870618103</v>
      </c>
      <c r="N78" s="84">
        <f t="shared" si="22"/>
        <v>0.18798208782790202</v>
      </c>
      <c r="O78" s="84">
        <f t="shared" si="22"/>
        <v>0.18612087903752678</v>
      </c>
      <c r="P78" s="84">
        <f t="shared" si="22"/>
        <v>0.18427809805695722</v>
      </c>
      <c r="Q78" s="85">
        <f t="shared" si="22"/>
        <v>0.27911770146978637</v>
      </c>
      <c r="R78" s="85">
        <f t="shared" si="14"/>
        <v>0.17631894370527096</v>
      </c>
    </row>
    <row r="80" spans="2:18" ht="15" thickBot="1">
      <c r="B80" s="21"/>
    </row>
    <row r="81" spans="1:18" ht="15" thickBot="1">
      <c r="B81" s="1"/>
      <c r="C81" s="172" t="s">
        <v>52</v>
      </c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4"/>
      <c r="R81" s="47"/>
    </row>
    <row r="82" spans="1:18" ht="15" thickBot="1">
      <c r="B82" s="16" t="s">
        <v>28</v>
      </c>
      <c r="C82" s="22">
        <v>2021</v>
      </c>
      <c r="D82" s="23">
        <f>C82+1</f>
        <v>2022</v>
      </c>
      <c r="E82" s="23">
        <f t="shared" ref="E82:Q82" si="23">D82+1</f>
        <v>2023</v>
      </c>
      <c r="F82" s="23">
        <f t="shared" si="23"/>
        <v>2024</v>
      </c>
      <c r="G82" s="23">
        <f t="shared" si="23"/>
        <v>2025</v>
      </c>
      <c r="H82" s="23">
        <f t="shared" si="23"/>
        <v>2026</v>
      </c>
      <c r="I82" s="23">
        <f t="shared" si="23"/>
        <v>2027</v>
      </c>
      <c r="J82" s="23">
        <f t="shared" si="23"/>
        <v>2028</v>
      </c>
      <c r="K82" s="23">
        <f t="shared" si="23"/>
        <v>2029</v>
      </c>
      <c r="L82" s="23">
        <f t="shared" si="23"/>
        <v>2030</v>
      </c>
      <c r="M82" s="23">
        <f t="shared" si="23"/>
        <v>2031</v>
      </c>
      <c r="N82" s="23">
        <f t="shared" si="23"/>
        <v>2032</v>
      </c>
      <c r="O82" s="23">
        <f t="shared" si="23"/>
        <v>2033</v>
      </c>
      <c r="P82" s="23">
        <f t="shared" si="23"/>
        <v>2034</v>
      </c>
      <c r="Q82" s="24">
        <f t="shared" si="23"/>
        <v>2035</v>
      </c>
      <c r="R82" s="47"/>
    </row>
    <row r="83" spans="1:18">
      <c r="B83" s="48" t="s">
        <v>29</v>
      </c>
      <c r="C83" s="103">
        <v>20</v>
      </c>
      <c r="D83" s="104">
        <f>C83*1.05</f>
        <v>21</v>
      </c>
      <c r="E83" s="104">
        <f t="shared" ref="E83:Q83" si="24">D83*1.05</f>
        <v>22.05</v>
      </c>
      <c r="F83" s="104">
        <f t="shared" si="24"/>
        <v>23.152500000000003</v>
      </c>
      <c r="G83" s="104">
        <f t="shared" si="24"/>
        <v>24.310125000000003</v>
      </c>
      <c r="H83" s="104">
        <f t="shared" si="24"/>
        <v>25.525631250000004</v>
      </c>
      <c r="I83" s="104">
        <f t="shared" si="24"/>
        <v>26.801912812500007</v>
      </c>
      <c r="J83" s="104">
        <f t="shared" si="24"/>
        <v>28.142008453125008</v>
      </c>
      <c r="K83" s="104">
        <f t="shared" si="24"/>
        <v>29.549108875781261</v>
      </c>
      <c r="L83" s="104">
        <f t="shared" si="24"/>
        <v>31.026564319570326</v>
      </c>
      <c r="M83" s="104">
        <f t="shared" si="24"/>
        <v>32.577892535548841</v>
      </c>
      <c r="N83" s="104">
        <f t="shared" si="24"/>
        <v>34.206787162326286</v>
      </c>
      <c r="O83" s="104">
        <f t="shared" si="24"/>
        <v>35.917126520442601</v>
      </c>
      <c r="P83" s="104">
        <f t="shared" si="24"/>
        <v>37.712982846464733</v>
      </c>
      <c r="Q83" s="105">
        <f t="shared" si="24"/>
        <v>39.598631988787972</v>
      </c>
      <c r="R83" s="47"/>
    </row>
    <row r="84" spans="1:18">
      <c r="B84" s="34" t="s">
        <v>31</v>
      </c>
      <c r="C84" s="106">
        <v>20</v>
      </c>
      <c r="D84" s="107">
        <f t="shared" ref="D84:Q91" si="25">C84*1.05</f>
        <v>21</v>
      </c>
      <c r="E84" s="107">
        <f t="shared" si="25"/>
        <v>22.05</v>
      </c>
      <c r="F84" s="107">
        <f t="shared" si="25"/>
        <v>23.152500000000003</v>
      </c>
      <c r="G84" s="107">
        <f t="shared" si="25"/>
        <v>24.310125000000003</v>
      </c>
      <c r="H84" s="107">
        <f t="shared" si="25"/>
        <v>25.525631250000004</v>
      </c>
      <c r="I84" s="107">
        <f t="shared" si="25"/>
        <v>26.801912812500007</v>
      </c>
      <c r="J84" s="107">
        <f t="shared" si="25"/>
        <v>28.142008453125008</v>
      </c>
      <c r="K84" s="107">
        <f t="shared" si="25"/>
        <v>29.549108875781261</v>
      </c>
      <c r="L84" s="107">
        <f t="shared" si="25"/>
        <v>31.026564319570326</v>
      </c>
      <c r="M84" s="107">
        <f t="shared" si="25"/>
        <v>32.577892535548841</v>
      </c>
      <c r="N84" s="107">
        <f t="shared" si="25"/>
        <v>34.206787162326286</v>
      </c>
      <c r="O84" s="107">
        <f t="shared" si="25"/>
        <v>35.917126520442601</v>
      </c>
      <c r="P84" s="107">
        <f t="shared" si="25"/>
        <v>37.712982846464733</v>
      </c>
      <c r="Q84" s="108">
        <f t="shared" si="25"/>
        <v>39.598631988787972</v>
      </c>
      <c r="R84" s="47"/>
    </row>
    <row r="85" spans="1:18">
      <c r="B85" s="34" t="s">
        <v>32</v>
      </c>
      <c r="C85" s="106">
        <v>2</v>
      </c>
      <c r="D85" s="107">
        <f t="shared" si="25"/>
        <v>2.1</v>
      </c>
      <c r="E85" s="107">
        <f t="shared" si="25"/>
        <v>2.2050000000000001</v>
      </c>
      <c r="F85" s="107">
        <f t="shared" si="25"/>
        <v>2.3152500000000003</v>
      </c>
      <c r="G85" s="107">
        <f t="shared" si="25"/>
        <v>2.4310125000000005</v>
      </c>
      <c r="H85" s="107">
        <f t="shared" si="25"/>
        <v>2.5525631250000007</v>
      </c>
      <c r="I85" s="107">
        <f t="shared" si="25"/>
        <v>2.6801912812500008</v>
      </c>
      <c r="J85" s="107">
        <f t="shared" si="25"/>
        <v>2.8142008453125009</v>
      </c>
      <c r="K85" s="107">
        <f t="shared" si="25"/>
        <v>2.954910887578126</v>
      </c>
      <c r="L85" s="107">
        <f t="shared" si="25"/>
        <v>3.1026564319570324</v>
      </c>
      <c r="M85" s="107">
        <f t="shared" si="25"/>
        <v>3.257789253554884</v>
      </c>
      <c r="N85" s="107">
        <f t="shared" si="25"/>
        <v>3.4206787162326284</v>
      </c>
      <c r="O85" s="107">
        <f t="shared" si="25"/>
        <v>3.5917126520442602</v>
      </c>
      <c r="P85" s="107">
        <f t="shared" si="25"/>
        <v>3.7712982846464733</v>
      </c>
      <c r="Q85" s="108">
        <f t="shared" si="25"/>
        <v>3.9598631988787973</v>
      </c>
      <c r="R85" s="47"/>
    </row>
    <row r="86" spans="1:18">
      <c r="B86" s="34" t="s">
        <v>34</v>
      </c>
      <c r="C86" s="106">
        <v>1</v>
      </c>
      <c r="D86" s="107">
        <f t="shared" si="25"/>
        <v>1.05</v>
      </c>
      <c r="E86" s="107">
        <f t="shared" si="25"/>
        <v>1.1025</v>
      </c>
      <c r="F86" s="107">
        <f t="shared" si="25"/>
        <v>1.1576250000000001</v>
      </c>
      <c r="G86" s="107">
        <f t="shared" si="25"/>
        <v>1.2155062500000002</v>
      </c>
      <c r="H86" s="107">
        <f t="shared" si="25"/>
        <v>1.2762815625000004</v>
      </c>
      <c r="I86" s="107">
        <f t="shared" si="25"/>
        <v>1.3400956406250004</v>
      </c>
      <c r="J86" s="107">
        <f t="shared" si="25"/>
        <v>1.4071004226562505</v>
      </c>
      <c r="K86" s="107">
        <f t="shared" si="25"/>
        <v>1.477455443789063</v>
      </c>
      <c r="L86" s="107">
        <f t="shared" si="25"/>
        <v>1.5513282159785162</v>
      </c>
      <c r="M86" s="107">
        <f t="shared" si="25"/>
        <v>1.628894626777442</v>
      </c>
      <c r="N86" s="107">
        <f t="shared" si="25"/>
        <v>1.7103393581163142</v>
      </c>
      <c r="O86" s="107">
        <f t="shared" si="25"/>
        <v>1.7958563260221301</v>
      </c>
      <c r="P86" s="107">
        <f t="shared" si="25"/>
        <v>1.8856491423232367</v>
      </c>
      <c r="Q86" s="108">
        <f t="shared" si="25"/>
        <v>1.9799315994393987</v>
      </c>
      <c r="R86" s="47"/>
    </row>
    <row r="87" spans="1:18">
      <c r="B87" s="34" t="s">
        <v>35</v>
      </c>
      <c r="C87" s="106">
        <v>1</v>
      </c>
      <c r="D87" s="107">
        <f t="shared" si="25"/>
        <v>1.05</v>
      </c>
      <c r="E87" s="107">
        <f t="shared" si="25"/>
        <v>1.1025</v>
      </c>
      <c r="F87" s="107">
        <f t="shared" si="25"/>
        <v>1.1576250000000001</v>
      </c>
      <c r="G87" s="107">
        <f t="shared" si="25"/>
        <v>1.2155062500000002</v>
      </c>
      <c r="H87" s="107">
        <f t="shared" si="25"/>
        <v>1.2762815625000004</v>
      </c>
      <c r="I87" s="107">
        <f t="shared" si="25"/>
        <v>1.3400956406250004</v>
      </c>
      <c r="J87" s="107">
        <f t="shared" si="25"/>
        <v>1.4071004226562505</v>
      </c>
      <c r="K87" s="107">
        <f t="shared" si="25"/>
        <v>1.477455443789063</v>
      </c>
      <c r="L87" s="107">
        <f t="shared" si="25"/>
        <v>1.5513282159785162</v>
      </c>
      <c r="M87" s="107">
        <f t="shared" si="25"/>
        <v>1.628894626777442</v>
      </c>
      <c r="N87" s="107">
        <f t="shared" si="25"/>
        <v>1.7103393581163142</v>
      </c>
      <c r="O87" s="107">
        <f t="shared" si="25"/>
        <v>1.7958563260221301</v>
      </c>
      <c r="P87" s="107">
        <f t="shared" si="25"/>
        <v>1.8856491423232367</v>
      </c>
      <c r="Q87" s="108">
        <f t="shared" si="25"/>
        <v>1.9799315994393987</v>
      </c>
      <c r="R87" s="47"/>
    </row>
    <row r="88" spans="1:18">
      <c r="B88" s="34" t="s">
        <v>36</v>
      </c>
      <c r="C88" s="106">
        <v>25</v>
      </c>
      <c r="D88" s="107">
        <f t="shared" si="25"/>
        <v>26.25</v>
      </c>
      <c r="E88" s="107">
        <f t="shared" si="25"/>
        <v>27.5625</v>
      </c>
      <c r="F88" s="107">
        <f t="shared" si="25"/>
        <v>28.940625000000001</v>
      </c>
      <c r="G88" s="107">
        <f t="shared" si="25"/>
        <v>30.387656250000003</v>
      </c>
      <c r="H88" s="107">
        <f t="shared" si="25"/>
        <v>31.907039062500004</v>
      </c>
      <c r="I88" s="107">
        <f t="shared" si="25"/>
        <v>33.502391015625008</v>
      </c>
      <c r="J88" s="107">
        <f t="shared" si="25"/>
        <v>35.177510566406262</v>
      </c>
      <c r="K88" s="107">
        <f t="shared" si="25"/>
        <v>36.936386094726579</v>
      </c>
      <c r="L88" s="107">
        <f t="shared" si="25"/>
        <v>38.783205399462908</v>
      </c>
      <c r="M88" s="107">
        <f t="shared" si="25"/>
        <v>40.722365669436051</v>
      </c>
      <c r="N88" s="107">
        <f t="shared" si="25"/>
        <v>42.758483952907859</v>
      </c>
      <c r="O88" s="107">
        <f t="shared" si="25"/>
        <v>44.896408150553256</v>
      </c>
      <c r="P88" s="107">
        <f t="shared" si="25"/>
        <v>47.141228558080918</v>
      </c>
      <c r="Q88" s="108">
        <f t="shared" si="25"/>
        <v>49.498289985984968</v>
      </c>
      <c r="R88" s="47"/>
    </row>
    <row r="89" spans="1:18">
      <c r="B89" s="34" t="s">
        <v>37</v>
      </c>
      <c r="C89" s="106">
        <v>10</v>
      </c>
      <c r="D89" s="107">
        <f t="shared" si="25"/>
        <v>10.5</v>
      </c>
      <c r="E89" s="107">
        <f t="shared" si="25"/>
        <v>11.025</v>
      </c>
      <c r="F89" s="107">
        <f t="shared" si="25"/>
        <v>11.576250000000002</v>
      </c>
      <c r="G89" s="107">
        <f t="shared" si="25"/>
        <v>12.155062500000001</v>
      </c>
      <c r="H89" s="107">
        <f t="shared" si="25"/>
        <v>12.762815625000002</v>
      </c>
      <c r="I89" s="107">
        <f t="shared" si="25"/>
        <v>13.400956406250003</v>
      </c>
      <c r="J89" s="107">
        <f t="shared" si="25"/>
        <v>14.071004226562504</v>
      </c>
      <c r="K89" s="107">
        <f t="shared" si="25"/>
        <v>14.774554437890631</v>
      </c>
      <c r="L89" s="107">
        <f t="shared" si="25"/>
        <v>15.513282159785163</v>
      </c>
      <c r="M89" s="107">
        <f t="shared" si="25"/>
        <v>16.288946267774421</v>
      </c>
      <c r="N89" s="107">
        <f t="shared" si="25"/>
        <v>17.103393581163143</v>
      </c>
      <c r="O89" s="107">
        <f t="shared" si="25"/>
        <v>17.9585632602213</v>
      </c>
      <c r="P89" s="107">
        <f t="shared" si="25"/>
        <v>18.856491423232367</v>
      </c>
      <c r="Q89" s="108">
        <f t="shared" si="25"/>
        <v>19.799315994393986</v>
      </c>
      <c r="R89" s="47"/>
    </row>
    <row r="90" spans="1:18">
      <c r="B90" s="34" t="s">
        <v>38</v>
      </c>
      <c r="C90" s="106">
        <v>1</v>
      </c>
      <c r="D90" s="107">
        <f t="shared" si="25"/>
        <v>1.05</v>
      </c>
      <c r="E90" s="107">
        <f t="shared" si="25"/>
        <v>1.1025</v>
      </c>
      <c r="F90" s="107">
        <f t="shared" si="25"/>
        <v>1.1576250000000001</v>
      </c>
      <c r="G90" s="107">
        <f t="shared" si="25"/>
        <v>1.2155062500000002</v>
      </c>
      <c r="H90" s="107">
        <f t="shared" si="25"/>
        <v>1.2762815625000004</v>
      </c>
      <c r="I90" s="107">
        <f t="shared" si="25"/>
        <v>1.3400956406250004</v>
      </c>
      <c r="J90" s="107">
        <f t="shared" si="25"/>
        <v>1.4071004226562505</v>
      </c>
      <c r="K90" s="107">
        <f t="shared" si="25"/>
        <v>1.477455443789063</v>
      </c>
      <c r="L90" s="107">
        <f t="shared" si="25"/>
        <v>1.5513282159785162</v>
      </c>
      <c r="M90" s="107">
        <f t="shared" si="25"/>
        <v>1.628894626777442</v>
      </c>
      <c r="N90" s="107">
        <f t="shared" si="25"/>
        <v>1.7103393581163142</v>
      </c>
      <c r="O90" s="107">
        <f t="shared" si="25"/>
        <v>1.7958563260221301</v>
      </c>
      <c r="P90" s="107">
        <f t="shared" si="25"/>
        <v>1.8856491423232367</v>
      </c>
      <c r="Q90" s="108">
        <f t="shared" si="25"/>
        <v>1.9799315994393987</v>
      </c>
      <c r="R90" s="47"/>
    </row>
    <row r="91" spans="1:18" ht="15" thickBot="1">
      <c r="B91" s="35" t="s">
        <v>39</v>
      </c>
      <c r="C91" s="109">
        <v>0</v>
      </c>
      <c r="D91" s="110">
        <f t="shared" si="25"/>
        <v>0</v>
      </c>
      <c r="E91" s="110">
        <f t="shared" si="25"/>
        <v>0</v>
      </c>
      <c r="F91" s="110">
        <f t="shared" si="25"/>
        <v>0</v>
      </c>
      <c r="G91" s="110">
        <f t="shared" si="25"/>
        <v>0</v>
      </c>
      <c r="H91" s="110">
        <f t="shared" si="25"/>
        <v>0</v>
      </c>
      <c r="I91" s="110">
        <f t="shared" si="25"/>
        <v>0</v>
      </c>
      <c r="J91" s="110">
        <f t="shared" si="25"/>
        <v>0</v>
      </c>
      <c r="K91" s="110">
        <f t="shared" si="25"/>
        <v>0</v>
      </c>
      <c r="L91" s="110">
        <f t="shared" si="25"/>
        <v>0</v>
      </c>
      <c r="M91" s="110">
        <f t="shared" si="25"/>
        <v>0</v>
      </c>
      <c r="N91" s="110">
        <f t="shared" si="25"/>
        <v>0</v>
      </c>
      <c r="O91" s="110">
        <f t="shared" si="25"/>
        <v>0</v>
      </c>
      <c r="P91" s="110">
        <f t="shared" si="25"/>
        <v>0</v>
      </c>
      <c r="Q91" s="111">
        <f t="shared" si="25"/>
        <v>0</v>
      </c>
      <c r="R91" s="47"/>
    </row>
    <row r="92" spans="1:18" ht="15" thickBot="1">
      <c r="A92" s="102"/>
    </row>
    <row r="93" spans="1:18" ht="15" thickBot="1">
      <c r="B93" s="49"/>
      <c r="C93" s="177" t="s">
        <v>53</v>
      </c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9"/>
    </row>
    <row r="94" spans="1:18" ht="15" thickBot="1">
      <c r="B94" s="50" t="s">
        <v>28</v>
      </c>
      <c r="C94" s="51">
        <v>2021</v>
      </c>
      <c r="D94" s="52">
        <f>C94+1</f>
        <v>2022</v>
      </c>
      <c r="E94" s="52">
        <f t="shared" ref="E94:Q94" si="26">D94+1</f>
        <v>2023</v>
      </c>
      <c r="F94" s="52">
        <f t="shared" si="26"/>
        <v>2024</v>
      </c>
      <c r="G94" s="52">
        <f t="shared" si="26"/>
        <v>2025</v>
      </c>
      <c r="H94" s="52">
        <f t="shared" si="26"/>
        <v>2026</v>
      </c>
      <c r="I94" s="52">
        <f t="shared" si="26"/>
        <v>2027</v>
      </c>
      <c r="J94" s="52">
        <f t="shared" si="26"/>
        <v>2028</v>
      </c>
      <c r="K94" s="52">
        <f t="shared" si="26"/>
        <v>2029</v>
      </c>
      <c r="L94" s="52">
        <f t="shared" si="26"/>
        <v>2030</v>
      </c>
      <c r="M94" s="52">
        <f t="shared" si="26"/>
        <v>2031</v>
      </c>
      <c r="N94" s="52">
        <f t="shared" si="26"/>
        <v>2032</v>
      </c>
      <c r="O94" s="52">
        <f t="shared" si="26"/>
        <v>2033</v>
      </c>
      <c r="P94" s="52">
        <f t="shared" si="26"/>
        <v>2034</v>
      </c>
      <c r="Q94" s="67">
        <f t="shared" si="26"/>
        <v>2035</v>
      </c>
    </row>
    <row r="95" spans="1:18">
      <c r="B95" s="53" t="s">
        <v>29</v>
      </c>
      <c r="C95" s="93">
        <v>0</v>
      </c>
      <c r="D95" s="94">
        <v>0</v>
      </c>
      <c r="E95" s="94">
        <v>0</v>
      </c>
      <c r="F95" s="94">
        <v>0</v>
      </c>
      <c r="G95" s="94">
        <v>0</v>
      </c>
      <c r="H95" s="94">
        <v>0</v>
      </c>
      <c r="I95" s="94">
        <v>0</v>
      </c>
      <c r="J95" s="94">
        <v>0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5">
        <v>0</v>
      </c>
    </row>
    <row r="96" spans="1:18">
      <c r="B96" s="57" t="s">
        <v>31</v>
      </c>
      <c r="C96" s="96">
        <v>0</v>
      </c>
      <c r="D96" s="97">
        <v>0</v>
      </c>
      <c r="E96" s="97">
        <v>0</v>
      </c>
      <c r="F96" s="97">
        <v>0</v>
      </c>
      <c r="G96" s="97">
        <v>0</v>
      </c>
      <c r="H96" s="97">
        <v>0</v>
      </c>
      <c r="I96" s="97">
        <v>0</v>
      </c>
      <c r="J96" s="97">
        <v>0</v>
      </c>
      <c r="K96" s="97">
        <v>0</v>
      </c>
      <c r="L96" s="97">
        <v>0</v>
      </c>
      <c r="M96" s="97">
        <v>0</v>
      </c>
      <c r="N96" s="97">
        <v>0</v>
      </c>
      <c r="O96" s="97">
        <v>0</v>
      </c>
      <c r="P96" s="97">
        <v>0</v>
      </c>
      <c r="Q96" s="98">
        <v>0</v>
      </c>
    </row>
    <row r="97" spans="2:17">
      <c r="B97" s="57" t="s">
        <v>32</v>
      </c>
      <c r="C97" s="96">
        <v>0</v>
      </c>
      <c r="D97" s="97">
        <v>0</v>
      </c>
      <c r="E97" s="97">
        <v>0</v>
      </c>
      <c r="F97" s="97">
        <v>0</v>
      </c>
      <c r="G97" s="97">
        <v>0</v>
      </c>
      <c r="H97" s="97">
        <v>0</v>
      </c>
      <c r="I97" s="97">
        <v>0</v>
      </c>
      <c r="J97" s="97">
        <v>0</v>
      </c>
      <c r="K97" s="97">
        <v>0</v>
      </c>
      <c r="L97" s="97">
        <v>0</v>
      </c>
      <c r="M97" s="97">
        <v>0</v>
      </c>
      <c r="N97" s="97">
        <v>0</v>
      </c>
      <c r="O97" s="97">
        <v>0</v>
      </c>
      <c r="P97" s="97">
        <v>0</v>
      </c>
      <c r="Q97" s="98">
        <v>0</v>
      </c>
    </row>
    <row r="98" spans="2:17">
      <c r="B98" s="57" t="s">
        <v>34</v>
      </c>
      <c r="C98" s="96">
        <v>0</v>
      </c>
      <c r="D98" s="97">
        <v>0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8">
        <v>0</v>
      </c>
    </row>
    <row r="99" spans="2:17">
      <c r="B99" s="57" t="s">
        <v>35</v>
      </c>
      <c r="C99" s="96">
        <v>0</v>
      </c>
      <c r="D99" s="97">
        <v>0</v>
      </c>
      <c r="E99" s="97">
        <v>0</v>
      </c>
      <c r="F99" s="97">
        <v>0</v>
      </c>
      <c r="G99" s="97">
        <v>0</v>
      </c>
      <c r="H99" s="97">
        <v>0</v>
      </c>
      <c r="I99" s="97">
        <v>0</v>
      </c>
      <c r="J99" s="97">
        <v>0</v>
      </c>
      <c r="K99" s="97">
        <v>0</v>
      </c>
      <c r="L99" s="97">
        <v>0</v>
      </c>
      <c r="M99" s="97">
        <v>0</v>
      </c>
      <c r="N99" s="97">
        <v>0</v>
      </c>
      <c r="O99" s="97">
        <v>0</v>
      </c>
      <c r="P99" s="97">
        <v>0</v>
      </c>
      <c r="Q99" s="98">
        <v>0</v>
      </c>
    </row>
    <row r="100" spans="2:17">
      <c r="B100" s="57" t="s">
        <v>36</v>
      </c>
      <c r="C100" s="96">
        <v>0</v>
      </c>
      <c r="D100" s="97">
        <v>0</v>
      </c>
      <c r="E100" s="97">
        <v>0</v>
      </c>
      <c r="F100" s="97">
        <v>0</v>
      </c>
      <c r="G100" s="97">
        <v>0</v>
      </c>
      <c r="H100" s="97">
        <v>0</v>
      </c>
      <c r="I100" s="97">
        <v>0</v>
      </c>
      <c r="J100" s="97">
        <v>0</v>
      </c>
      <c r="K100" s="97">
        <v>0</v>
      </c>
      <c r="L100" s="97">
        <v>0</v>
      </c>
      <c r="M100" s="97">
        <v>0</v>
      </c>
      <c r="N100" s="97">
        <v>0</v>
      </c>
      <c r="O100" s="97">
        <v>0</v>
      </c>
      <c r="P100" s="97">
        <v>0</v>
      </c>
      <c r="Q100" s="98">
        <v>0</v>
      </c>
    </row>
    <row r="101" spans="2:17">
      <c r="B101" s="57" t="s">
        <v>37</v>
      </c>
      <c r="C101" s="96">
        <v>0</v>
      </c>
      <c r="D101" s="97">
        <v>0</v>
      </c>
      <c r="E101" s="97">
        <v>0</v>
      </c>
      <c r="F101" s="97">
        <v>0</v>
      </c>
      <c r="G101" s="97">
        <v>0</v>
      </c>
      <c r="H101" s="97">
        <v>0</v>
      </c>
      <c r="I101" s="97">
        <v>0</v>
      </c>
      <c r="J101" s="97">
        <v>0</v>
      </c>
      <c r="K101" s="97">
        <v>0</v>
      </c>
      <c r="L101" s="97">
        <v>0</v>
      </c>
      <c r="M101" s="97">
        <v>0</v>
      </c>
      <c r="N101" s="97">
        <v>0</v>
      </c>
      <c r="O101" s="97">
        <v>0</v>
      </c>
      <c r="P101" s="97">
        <v>0</v>
      </c>
      <c r="Q101" s="98">
        <v>0</v>
      </c>
    </row>
    <row r="102" spans="2:17">
      <c r="B102" s="57" t="s">
        <v>38</v>
      </c>
      <c r="C102" s="96">
        <v>0</v>
      </c>
      <c r="D102" s="97">
        <v>0</v>
      </c>
      <c r="E102" s="97">
        <v>0</v>
      </c>
      <c r="F102" s="97">
        <v>0</v>
      </c>
      <c r="G102" s="97">
        <v>0</v>
      </c>
      <c r="H102" s="97">
        <v>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8">
        <v>0</v>
      </c>
    </row>
    <row r="103" spans="2:17" ht="15" thickBot="1">
      <c r="B103" s="62" t="s">
        <v>39</v>
      </c>
      <c r="C103" s="99">
        <v>0</v>
      </c>
      <c r="D103" s="100">
        <v>0</v>
      </c>
      <c r="E103" s="100">
        <v>4900</v>
      </c>
      <c r="F103" s="100">
        <v>0</v>
      </c>
      <c r="G103" s="100">
        <v>0</v>
      </c>
      <c r="H103" s="100">
        <v>0</v>
      </c>
      <c r="I103" s="100">
        <v>0</v>
      </c>
      <c r="J103" s="100">
        <v>0</v>
      </c>
      <c r="K103" s="100">
        <v>0</v>
      </c>
      <c r="L103" s="100">
        <v>0</v>
      </c>
      <c r="M103" s="100">
        <v>0</v>
      </c>
      <c r="N103" s="100">
        <v>0</v>
      </c>
      <c r="O103" s="100">
        <v>0</v>
      </c>
      <c r="P103" s="100">
        <v>0</v>
      </c>
      <c r="Q103" s="101">
        <v>2600</v>
      </c>
    </row>
    <row r="104" spans="2:17" ht="15" thickBot="1"/>
    <row r="105" spans="2:17" ht="15" thickBot="1">
      <c r="B105" s="49"/>
      <c r="C105" s="177" t="s">
        <v>54</v>
      </c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9"/>
    </row>
    <row r="106" spans="2:17" ht="15" thickBot="1">
      <c r="B106" s="50" t="s">
        <v>50</v>
      </c>
      <c r="C106" s="51">
        <v>2021</v>
      </c>
      <c r="D106" s="52">
        <f>C106+1</f>
        <v>2022</v>
      </c>
      <c r="E106" s="52">
        <f t="shared" ref="E106:Q106" si="27">D106+1</f>
        <v>2023</v>
      </c>
      <c r="F106" s="52">
        <f t="shared" si="27"/>
        <v>2024</v>
      </c>
      <c r="G106" s="52">
        <f t="shared" si="27"/>
        <v>2025</v>
      </c>
      <c r="H106" s="52">
        <f t="shared" si="27"/>
        <v>2026</v>
      </c>
      <c r="I106" s="52">
        <f t="shared" si="27"/>
        <v>2027</v>
      </c>
      <c r="J106" s="52">
        <f t="shared" si="27"/>
        <v>2028</v>
      </c>
      <c r="K106" s="52">
        <f t="shared" si="27"/>
        <v>2029</v>
      </c>
      <c r="L106" s="52">
        <f t="shared" si="27"/>
        <v>2030</v>
      </c>
      <c r="M106" s="52">
        <f t="shared" si="27"/>
        <v>2031</v>
      </c>
      <c r="N106" s="52">
        <f t="shared" si="27"/>
        <v>2032</v>
      </c>
      <c r="O106" s="52">
        <f t="shared" si="27"/>
        <v>2033</v>
      </c>
      <c r="P106" s="52">
        <f t="shared" si="27"/>
        <v>2034</v>
      </c>
      <c r="Q106" s="67">
        <f t="shared" si="27"/>
        <v>2035</v>
      </c>
    </row>
    <row r="107" spans="2:17">
      <c r="B107" s="53" t="s">
        <v>29</v>
      </c>
      <c r="C107" s="54">
        <f>SUMIFS('Combined Data Set'!$M$3:$M$575,'Combined Data Set'!$K$3:$K$575,$B107,'Combined Data Set'!$AB$3:$AB$575,C$118)</f>
        <v>3.5</v>
      </c>
      <c r="D107" s="55">
        <f>SUMIFS('Combined Data Set'!$M$3:$M$575,'Combined Data Set'!$K$3:$K$575,$B107,'Combined Data Set'!$AB$3:$AB$575,D$118)</f>
        <v>0</v>
      </c>
      <c r="E107" s="55">
        <f>SUMIFS('Combined Data Set'!$M$3:$M$575,'Combined Data Set'!$K$3:$K$575,$B107,'Combined Data Set'!$AB$3:$AB$575,E$118)</f>
        <v>0</v>
      </c>
      <c r="F107" s="55">
        <f>SUMIFS('Combined Data Set'!$M$3:$M$575,'Combined Data Set'!$K$3:$K$575,$B107,'Combined Data Set'!$AB$3:$AB$575,F$118)</f>
        <v>0</v>
      </c>
      <c r="G107" s="55">
        <f>SUMIFS('Combined Data Set'!$M$3:$M$575,'Combined Data Set'!$K$3:$K$575,$B107,'Combined Data Set'!$AB$3:$AB$575,G$118)</f>
        <v>0</v>
      </c>
      <c r="H107" s="55">
        <f>SUMIFS('Combined Data Set'!$M$3:$M$575,'Combined Data Set'!$K$3:$K$575,$B107,'Combined Data Set'!$AB$3:$AB$575,H$118)</f>
        <v>0</v>
      </c>
      <c r="I107" s="55">
        <f>SUMIFS('Combined Data Set'!$M$3:$M$575,'Combined Data Set'!$K$3:$K$575,$B107,'Combined Data Set'!$AB$3:$AB$575,I$118)</f>
        <v>0</v>
      </c>
      <c r="J107" s="55">
        <f>SUMIFS('Combined Data Set'!$M$3:$M$575,'Combined Data Set'!$K$3:$K$575,$B107,'Combined Data Set'!$AB$3:$AB$575,J$118)</f>
        <v>0</v>
      </c>
      <c r="K107" s="55">
        <f>SUMIFS('Combined Data Set'!$M$3:$M$575,'Combined Data Set'!$K$3:$K$575,$B107,'Combined Data Set'!$AB$3:$AB$575,K$118)</f>
        <v>0</v>
      </c>
      <c r="L107" s="55">
        <f>SUMIFS('Combined Data Set'!$M$3:$M$575,'Combined Data Set'!$K$3:$K$575,$B107,'Combined Data Set'!$AB$3:$AB$575,L$118)</f>
        <v>0</v>
      </c>
      <c r="M107" s="55">
        <f>SUMIFS('Combined Data Set'!$M$3:$M$575,'Combined Data Set'!$K$3:$K$575,$B107,'Combined Data Set'!$AB$3:$AB$575,M$118)</f>
        <v>0</v>
      </c>
      <c r="N107" s="55">
        <f>SUMIFS('Combined Data Set'!$M$3:$M$575,'Combined Data Set'!$K$3:$K$575,$B107,'Combined Data Set'!$AB$3:$AB$575,N$118)</f>
        <v>0</v>
      </c>
      <c r="O107" s="55">
        <f>SUMIFS('Combined Data Set'!$M$3:$M$575,'Combined Data Set'!$K$3:$K$575,$B107,'Combined Data Set'!$AB$3:$AB$575,O$118)</f>
        <v>0</v>
      </c>
      <c r="P107" s="55">
        <f>SUMIFS('Combined Data Set'!$M$3:$M$575,'Combined Data Set'!$K$3:$K$575,$B107,'Combined Data Set'!$AB$3:$AB$575,P$118)</f>
        <v>0</v>
      </c>
      <c r="Q107" s="90">
        <f>SUMIFS('Combined Data Set'!$M$3:$M$575,'Combined Data Set'!$K$3:$K$575,$B107,'Combined Data Set'!$AB$3:$AB$575,Q$118)</f>
        <v>0</v>
      </c>
    </row>
    <row r="108" spans="2:17">
      <c r="B108" s="57" t="s">
        <v>31</v>
      </c>
      <c r="C108" s="58">
        <f>SUMIFS('Combined Data Set'!$M$3:$M$575,'Combined Data Set'!$K$3:$K$575,$B108,'Combined Data Set'!$AB$3:$AB$575,C$118)</f>
        <v>0</v>
      </c>
      <c r="D108" s="59">
        <f>SUMIFS('Combined Data Set'!$M$3:$M$575,'Combined Data Set'!$K$3:$K$575,$B108,'Combined Data Set'!$AB$3:$AB$575,D$118)</f>
        <v>0</v>
      </c>
      <c r="E108" s="59">
        <f>SUMIFS('Combined Data Set'!$M$3:$M$575,'Combined Data Set'!$K$3:$K$575,$B108,'Combined Data Set'!$AB$3:$AB$575,E$118)</f>
        <v>0</v>
      </c>
      <c r="F108" s="59">
        <f>SUMIFS('Combined Data Set'!$M$3:$M$575,'Combined Data Set'!$K$3:$K$575,$B108,'Combined Data Set'!$AB$3:$AB$575,F$118)</f>
        <v>285</v>
      </c>
      <c r="G108" s="59">
        <f>SUMIFS('Combined Data Set'!$M$3:$M$575,'Combined Data Set'!$K$3:$K$575,$B108,'Combined Data Set'!$AB$3:$AB$575,G$118)</f>
        <v>0</v>
      </c>
      <c r="H108" s="59">
        <f>SUMIFS('Combined Data Set'!$M$3:$M$575,'Combined Data Set'!$K$3:$K$575,$B108,'Combined Data Set'!$AB$3:$AB$575,H$118)</f>
        <v>0</v>
      </c>
      <c r="I108" s="59">
        <f>SUMIFS('Combined Data Set'!$M$3:$M$575,'Combined Data Set'!$K$3:$K$575,$B108,'Combined Data Set'!$AB$3:$AB$575,I$118)</f>
        <v>0</v>
      </c>
      <c r="J108" s="59">
        <f>SUMIFS('Combined Data Set'!$M$3:$M$575,'Combined Data Set'!$K$3:$K$575,$B108,'Combined Data Set'!$AB$3:$AB$575,J$118)</f>
        <v>0</v>
      </c>
      <c r="K108" s="59">
        <f>SUMIFS('Combined Data Set'!$M$3:$M$575,'Combined Data Set'!$K$3:$K$575,$B108,'Combined Data Set'!$AB$3:$AB$575,K$118)</f>
        <v>0</v>
      </c>
      <c r="L108" s="59">
        <f>SUMIFS('Combined Data Set'!$M$3:$M$575,'Combined Data Set'!$K$3:$K$575,$B108,'Combined Data Set'!$AB$3:$AB$575,L$118)</f>
        <v>0</v>
      </c>
      <c r="M108" s="59">
        <f>SUMIFS('Combined Data Set'!$M$3:$M$575,'Combined Data Set'!$K$3:$K$575,$B108,'Combined Data Set'!$AB$3:$AB$575,M$118)</f>
        <v>0</v>
      </c>
      <c r="N108" s="59">
        <f>SUMIFS('Combined Data Set'!$M$3:$M$575,'Combined Data Set'!$K$3:$K$575,$B108,'Combined Data Set'!$AB$3:$AB$575,N$118)</f>
        <v>0</v>
      </c>
      <c r="O108" s="59">
        <f>SUMIFS('Combined Data Set'!$M$3:$M$575,'Combined Data Set'!$K$3:$K$575,$B108,'Combined Data Set'!$AB$3:$AB$575,O$118)</f>
        <v>0</v>
      </c>
      <c r="P108" s="59">
        <f>SUMIFS('Combined Data Set'!$M$3:$M$575,'Combined Data Set'!$K$3:$K$575,$B108,'Combined Data Set'!$AB$3:$AB$575,P$118)</f>
        <v>0</v>
      </c>
      <c r="Q108" s="91">
        <f>SUMIFS('Combined Data Set'!$M$3:$M$575,'Combined Data Set'!$K$3:$K$575,$B108,'Combined Data Set'!$AB$3:$AB$575,Q$118)</f>
        <v>0</v>
      </c>
    </row>
    <row r="109" spans="2:17">
      <c r="B109" s="57" t="s">
        <v>32</v>
      </c>
      <c r="C109" s="58">
        <f>SUMIFS('Combined Data Set'!$M$3:$M$575,'Combined Data Set'!$K$3:$K$575,$B109,'Combined Data Set'!$AB$3:$AB$575,C$118)</f>
        <v>89.5</v>
      </c>
      <c r="D109" s="59">
        <f>SUMIFS('Combined Data Set'!$M$3:$M$575,'Combined Data Set'!$K$3:$K$575,$B109,'Combined Data Set'!$AB$3:$AB$575,D$118)</f>
        <v>385.79999999999995</v>
      </c>
      <c r="E109" s="59">
        <f>SUMIFS('Combined Data Set'!$M$3:$M$575,'Combined Data Set'!$K$3:$K$575,$B109,'Combined Data Set'!$AB$3:$AB$575,E$118)</f>
        <v>0</v>
      </c>
      <c r="F109" s="59">
        <f>SUMIFS('Combined Data Set'!$M$3:$M$575,'Combined Data Set'!$K$3:$K$575,$B109,'Combined Data Set'!$AB$3:$AB$575,F$118)</f>
        <v>0</v>
      </c>
      <c r="G109" s="59">
        <f>SUMIFS('Combined Data Set'!$M$3:$M$575,'Combined Data Set'!$K$3:$K$575,$B109,'Combined Data Set'!$AB$3:$AB$575,G$118)</f>
        <v>0</v>
      </c>
      <c r="H109" s="59">
        <f>SUMIFS('Combined Data Set'!$M$3:$M$575,'Combined Data Set'!$K$3:$K$575,$B109,'Combined Data Set'!$AB$3:$AB$575,H$118)</f>
        <v>0</v>
      </c>
      <c r="I109" s="59">
        <f>SUMIFS('Combined Data Set'!$M$3:$M$575,'Combined Data Set'!$K$3:$K$575,$B109,'Combined Data Set'!$AB$3:$AB$575,I$118)</f>
        <v>0</v>
      </c>
      <c r="J109" s="59">
        <f>SUMIFS('Combined Data Set'!$M$3:$M$575,'Combined Data Set'!$K$3:$K$575,$B109,'Combined Data Set'!$AB$3:$AB$575,J$118)</f>
        <v>0</v>
      </c>
      <c r="K109" s="59">
        <f>SUMIFS('Combined Data Set'!$M$3:$M$575,'Combined Data Set'!$K$3:$K$575,$B109,'Combined Data Set'!$AB$3:$AB$575,K$118)</f>
        <v>0</v>
      </c>
      <c r="L109" s="59">
        <f>SUMIFS('Combined Data Set'!$M$3:$M$575,'Combined Data Set'!$K$3:$K$575,$B109,'Combined Data Set'!$AB$3:$AB$575,L$118)</f>
        <v>0</v>
      </c>
      <c r="M109" s="59">
        <f>SUMIFS('Combined Data Set'!$M$3:$M$575,'Combined Data Set'!$K$3:$K$575,$B109,'Combined Data Set'!$AB$3:$AB$575,M$118)</f>
        <v>0</v>
      </c>
      <c r="N109" s="59">
        <f>SUMIFS('Combined Data Set'!$M$3:$M$575,'Combined Data Set'!$K$3:$K$575,$B109,'Combined Data Set'!$AB$3:$AB$575,N$118)</f>
        <v>0</v>
      </c>
      <c r="O109" s="59">
        <f>SUMIFS('Combined Data Set'!$M$3:$M$575,'Combined Data Set'!$K$3:$K$575,$B109,'Combined Data Set'!$AB$3:$AB$575,O$118)</f>
        <v>0</v>
      </c>
      <c r="P109" s="59">
        <f>SUMIFS('Combined Data Set'!$M$3:$M$575,'Combined Data Set'!$K$3:$K$575,$B109,'Combined Data Set'!$AB$3:$AB$575,P$118)</f>
        <v>0</v>
      </c>
      <c r="Q109" s="91">
        <f>SUMIFS('Combined Data Set'!$M$3:$M$575,'Combined Data Set'!$K$3:$K$575,$B109,'Combined Data Set'!$AB$3:$AB$575,Q$118)</f>
        <v>0</v>
      </c>
    </row>
    <row r="110" spans="2:17">
      <c r="B110" s="57" t="s">
        <v>34</v>
      </c>
      <c r="C110" s="58">
        <f>SUMIFS('Combined Data Set'!$M$3:$M$575,'Combined Data Set'!$K$3:$K$575,$B110,'Combined Data Set'!$AB$3:$AB$575,C$118)</f>
        <v>0</v>
      </c>
      <c r="D110" s="59">
        <f>SUMIFS('Combined Data Set'!$M$3:$M$575,'Combined Data Set'!$K$3:$K$575,$B110,'Combined Data Set'!$AB$3:$AB$575,D$118)</f>
        <v>0</v>
      </c>
      <c r="E110" s="59">
        <f>SUMIFS('Combined Data Set'!$M$3:$M$575,'Combined Data Set'!$K$3:$K$575,$B110,'Combined Data Set'!$AB$3:$AB$575,E$118)</f>
        <v>0</v>
      </c>
      <c r="F110" s="59">
        <f>SUMIFS('Combined Data Set'!$M$3:$M$575,'Combined Data Set'!$K$3:$K$575,$B110,'Combined Data Set'!$AB$3:$AB$575,F$118)</f>
        <v>0</v>
      </c>
      <c r="G110" s="59">
        <f>SUMIFS('Combined Data Set'!$M$3:$M$575,'Combined Data Set'!$K$3:$K$575,$B110,'Combined Data Set'!$AB$3:$AB$575,G$118)</f>
        <v>0</v>
      </c>
      <c r="H110" s="59">
        <f>SUMIFS('Combined Data Set'!$M$3:$M$575,'Combined Data Set'!$K$3:$K$575,$B110,'Combined Data Set'!$AB$3:$AB$575,H$118)</f>
        <v>0</v>
      </c>
      <c r="I110" s="59">
        <f>SUMIFS('Combined Data Set'!$M$3:$M$575,'Combined Data Set'!$K$3:$K$575,$B110,'Combined Data Set'!$AB$3:$AB$575,I$118)</f>
        <v>0</v>
      </c>
      <c r="J110" s="59">
        <f>SUMIFS('Combined Data Set'!$M$3:$M$575,'Combined Data Set'!$K$3:$K$575,$B110,'Combined Data Set'!$AB$3:$AB$575,J$118)</f>
        <v>0</v>
      </c>
      <c r="K110" s="59">
        <f>SUMIFS('Combined Data Set'!$M$3:$M$575,'Combined Data Set'!$K$3:$K$575,$B110,'Combined Data Set'!$AB$3:$AB$575,K$118)</f>
        <v>0</v>
      </c>
      <c r="L110" s="59">
        <f>SUMIFS('Combined Data Set'!$M$3:$M$575,'Combined Data Set'!$K$3:$K$575,$B110,'Combined Data Set'!$AB$3:$AB$575,L$118)</f>
        <v>0</v>
      </c>
      <c r="M110" s="59">
        <f>SUMIFS('Combined Data Set'!$M$3:$M$575,'Combined Data Set'!$K$3:$K$575,$B110,'Combined Data Set'!$AB$3:$AB$575,M$118)</f>
        <v>0</v>
      </c>
      <c r="N110" s="59">
        <f>SUMIFS('Combined Data Set'!$M$3:$M$575,'Combined Data Set'!$K$3:$K$575,$B110,'Combined Data Set'!$AB$3:$AB$575,N$118)</f>
        <v>0</v>
      </c>
      <c r="O110" s="59">
        <f>SUMIFS('Combined Data Set'!$M$3:$M$575,'Combined Data Set'!$K$3:$K$575,$B110,'Combined Data Set'!$AB$3:$AB$575,O$118)</f>
        <v>0</v>
      </c>
      <c r="P110" s="59">
        <f>SUMIFS('Combined Data Set'!$M$3:$M$575,'Combined Data Set'!$K$3:$K$575,$B110,'Combined Data Set'!$AB$3:$AB$575,P$118)</f>
        <v>0</v>
      </c>
      <c r="Q110" s="91">
        <f>SUMIFS('Combined Data Set'!$M$3:$M$575,'Combined Data Set'!$K$3:$K$575,$B110,'Combined Data Set'!$AB$3:$AB$575,Q$118)</f>
        <v>0</v>
      </c>
    </row>
    <row r="111" spans="2:17">
      <c r="B111" s="57" t="s">
        <v>35</v>
      </c>
      <c r="C111" s="58">
        <f>SUMIFS('Combined Data Set'!$M$3:$M$575,'Combined Data Set'!$K$3:$K$575,$B111,'Combined Data Set'!$AB$3:$AB$575,C$118)</f>
        <v>0</v>
      </c>
      <c r="D111" s="59">
        <f>SUMIFS('Combined Data Set'!$M$3:$M$575,'Combined Data Set'!$K$3:$K$575,$B111,'Combined Data Set'!$AB$3:$AB$575,D$118)</f>
        <v>0</v>
      </c>
      <c r="E111" s="59">
        <f>SUMIFS('Combined Data Set'!$M$3:$M$575,'Combined Data Set'!$K$3:$K$575,$B111,'Combined Data Set'!$AB$3:$AB$575,E$118)</f>
        <v>0</v>
      </c>
      <c r="F111" s="59">
        <f>SUMIFS('Combined Data Set'!$M$3:$M$575,'Combined Data Set'!$K$3:$K$575,$B111,'Combined Data Set'!$AB$3:$AB$575,F$118)</f>
        <v>0</v>
      </c>
      <c r="G111" s="59">
        <f>SUMIFS('Combined Data Set'!$M$3:$M$575,'Combined Data Set'!$K$3:$K$575,$B111,'Combined Data Set'!$AB$3:$AB$575,G$118)</f>
        <v>0</v>
      </c>
      <c r="H111" s="59">
        <f>SUMIFS('Combined Data Set'!$M$3:$M$575,'Combined Data Set'!$K$3:$K$575,$B111,'Combined Data Set'!$AB$3:$AB$575,H$118)</f>
        <v>0</v>
      </c>
      <c r="I111" s="59">
        <f>SUMIFS('Combined Data Set'!$M$3:$M$575,'Combined Data Set'!$K$3:$K$575,$B111,'Combined Data Set'!$AB$3:$AB$575,I$118)</f>
        <v>0</v>
      </c>
      <c r="J111" s="59">
        <f>SUMIFS('Combined Data Set'!$M$3:$M$575,'Combined Data Set'!$K$3:$K$575,$B111,'Combined Data Set'!$AB$3:$AB$575,J$118)</f>
        <v>0</v>
      </c>
      <c r="K111" s="59">
        <f>SUMIFS('Combined Data Set'!$M$3:$M$575,'Combined Data Set'!$K$3:$K$575,$B111,'Combined Data Set'!$AB$3:$AB$575,K$118)</f>
        <v>0</v>
      </c>
      <c r="L111" s="59">
        <f>SUMIFS('Combined Data Set'!$M$3:$M$575,'Combined Data Set'!$K$3:$K$575,$B111,'Combined Data Set'!$AB$3:$AB$575,L$118)</f>
        <v>0</v>
      </c>
      <c r="M111" s="59">
        <f>SUMIFS('Combined Data Set'!$M$3:$M$575,'Combined Data Set'!$K$3:$K$575,$B111,'Combined Data Set'!$AB$3:$AB$575,M$118)</f>
        <v>0</v>
      </c>
      <c r="N111" s="59">
        <f>SUMIFS('Combined Data Set'!$M$3:$M$575,'Combined Data Set'!$K$3:$K$575,$B111,'Combined Data Set'!$AB$3:$AB$575,N$118)</f>
        <v>0</v>
      </c>
      <c r="O111" s="59">
        <f>SUMIFS('Combined Data Set'!$M$3:$M$575,'Combined Data Set'!$K$3:$K$575,$B111,'Combined Data Set'!$AB$3:$AB$575,O$118)</f>
        <v>0</v>
      </c>
      <c r="P111" s="59">
        <f>SUMIFS('Combined Data Set'!$M$3:$M$575,'Combined Data Set'!$K$3:$K$575,$B111,'Combined Data Set'!$AB$3:$AB$575,P$118)</f>
        <v>0</v>
      </c>
      <c r="Q111" s="91">
        <f>SUMIFS('Combined Data Set'!$M$3:$M$575,'Combined Data Set'!$K$3:$K$575,$B111,'Combined Data Set'!$AB$3:$AB$575,Q$118)</f>
        <v>0</v>
      </c>
    </row>
    <row r="112" spans="2:17">
      <c r="B112" s="57" t="s">
        <v>36</v>
      </c>
      <c r="C112" s="58">
        <f>SUMIFS('Combined Data Set'!$M$3:$M$575,'Combined Data Set'!$K$3:$K$575,$B112,'Combined Data Set'!$AB$3:$AB$575,C$118)</f>
        <v>0</v>
      </c>
      <c r="D112" s="59">
        <f>SUMIFS('Combined Data Set'!$M$3:$M$575,'Combined Data Set'!$K$3:$K$575,$B112,'Combined Data Set'!$AB$3:$AB$575,D$118)</f>
        <v>0</v>
      </c>
      <c r="E112" s="59">
        <f>SUMIFS('Combined Data Set'!$M$3:$M$575,'Combined Data Set'!$K$3:$K$575,$B112,'Combined Data Set'!$AB$3:$AB$575,E$118)</f>
        <v>0</v>
      </c>
      <c r="F112" s="59">
        <f>SUMIFS('Combined Data Set'!$M$3:$M$575,'Combined Data Set'!$K$3:$K$575,$B112,'Combined Data Set'!$AB$3:$AB$575,F$118)</f>
        <v>0</v>
      </c>
      <c r="G112" s="59">
        <f>SUMIFS('Combined Data Set'!$M$3:$M$575,'Combined Data Set'!$K$3:$K$575,$B112,'Combined Data Set'!$AB$3:$AB$575,G$118)</f>
        <v>0</v>
      </c>
      <c r="H112" s="59">
        <f>SUMIFS('Combined Data Set'!$M$3:$M$575,'Combined Data Set'!$K$3:$K$575,$B112,'Combined Data Set'!$AB$3:$AB$575,H$118)</f>
        <v>0</v>
      </c>
      <c r="I112" s="59">
        <f>SUMIFS('Combined Data Set'!$M$3:$M$575,'Combined Data Set'!$K$3:$K$575,$B112,'Combined Data Set'!$AB$3:$AB$575,I$118)</f>
        <v>0</v>
      </c>
      <c r="J112" s="59">
        <f>SUMIFS('Combined Data Set'!$M$3:$M$575,'Combined Data Set'!$K$3:$K$575,$B112,'Combined Data Set'!$AB$3:$AB$575,J$118)</f>
        <v>0</v>
      </c>
      <c r="K112" s="59">
        <f>SUMIFS('Combined Data Set'!$M$3:$M$575,'Combined Data Set'!$K$3:$K$575,$B112,'Combined Data Set'!$AB$3:$AB$575,K$118)</f>
        <v>0</v>
      </c>
      <c r="L112" s="59">
        <f>SUMIFS('Combined Data Set'!$M$3:$M$575,'Combined Data Set'!$K$3:$K$575,$B112,'Combined Data Set'!$AB$3:$AB$575,L$118)</f>
        <v>0</v>
      </c>
      <c r="M112" s="59">
        <f>SUMIFS('Combined Data Set'!$M$3:$M$575,'Combined Data Set'!$K$3:$K$575,$B112,'Combined Data Set'!$AB$3:$AB$575,M$118)</f>
        <v>0</v>
      </c>
      <c r="N112" s="59">
        <f>SUMIFS('Combined Data Set'!$M$3:$M$575,'Combined Data Set'!$K$3:$K$575,$B112,'Combined Data Set'!$AB$3:$AB$575,N$118)</f>
        <v>0</v>
      </c>
      <c r="O112" s="59">
        <f>SUMIFS('Combined Data Set'!$M$3:$M$575,'Combined Data Set'!$K$3:$K$575,$B112,'Combined Data Set'!$AB$3:$AB$575,O$118)</f>
        <v>0</v>
      </c>
      <c r="P112" s="59">
        <f>SUMIFS('Combined Data Set'!$M$3:$M$575,'Combined Data Set'!$K$3:$K$575,$B112,'Combined Data Set'!$AB$3:$AB$575,P$118)</f>
        <v>0</v>
      </c>
      <c r="Q112" s="91">
        <f>SUMIFS('Combined Data Set'!$M$3:$M$575,'Combined Data Set'!$K$3:$K$575,$B112,'Combined Data Set'!$AB$3:$AB$575,Q$118)</f>
        <v>0</v>
      </c>
    </row>
    <row r="113" spans="2:18">
      <c r="B113" s="57" t="s">
        <v>37</v>
      </c>
      <c r="C113" s="58">
        <f>SUMIFS('Combined Data Set'!$M$3:$M$575,'Combined Data Set'!$K$3:$K$575,$B113,'Combined Data Set'!$AB$3:$AB$575,C$118)</f>
        <v>0</v>
      </c>
      <c r="D113" s="59">
        <f>SUMIFS('Combined Data Set'!$M$3:$M$575,'Combined Data Set'!$K$3:$K$575,$B113,'Combined Data Set'!$AB$3:$AB$575,D$118)</f>
        <v>0</v>
      </c>
      <c r="E113" s="59">
        <f>SUMIFS('Combined Data Set'!$M$3:$M$575,'Combined Data Set'!$K$3:$K$575,$B113,'Combined Data Set'!$AB$3:$AB$575,E$118)</f>
        <v>0</v>
      </c>
      <c r="F113" s="59">
        <f>SUMIFS('Combined Data Set'!$M$3:$M$575,'Combined Data Set'!$K$3:$K$575,$B113,'Combined Data Set'!$AB$3:$AB$575,F$118)</f>
        <v>0</v>
      </c>
      <c r="G113" s="59">
        <f>SUMIFS('Combined Data Set'!$M$3:$M$575,'Combined Data Set'!$K$3:$K$575,$B113,'Combined Data Set'!$AB$3:$AB$575,G$118)</f>
        <v>0</v>
      </c>
      <c r="H113" s="59">
        <f>SUMIFS('Combined Data Set'!$M$3:$M$575,'Combined Data Set'!$K$3:$K$575,$B113,'Combined Data Set'!$AB$3:$AB$575,H$118)</f>
        <v>0</v>
      </c>
      <c r="I113" s="59">
        <f>SUMIFS('Combined Data Set'!$M$3:$M$575,'Combined Data Set'!$K$3:$K$575,$B113,'Combined Data Set'!$AB$3:$AB$575,I$118)</f>
        <v>0</v>
      </c>
      <c r="J113" s="59">
        <f>SUMIFS('Combined Data Set'!$M$3:$M$575,'Combined Data Set'!$K$3:$K$575,$B113,'Combined Data Set'!$AB$3:$AB$575,J$118)</f>
        <v>0</v>
      </c>
      <c r="K113" s="59">
        <f>SUMIFS('Combined Data Set'!$M$3:$M$575,'Combined Data Set'!$K$3:$K$575,$B113,'Combined Data Set'!$AB$3:$AB$575,K$118)</f>
        <v>0</v>
      </c>
      <c r="L113" s="59">
        <f>SUMIFS('Combined Data Set'!$M$3:$M$575,'Combined Data Set'!$K$3:$K$575,$B113,'Combined Data Set'!$AB$3:$AB$575,L$118)</f>
        <v>0</v>
      </c>
      <c r="M113" s="59">
        <f>SUMIFS('Combined Data Set'!$M$3:$M$575,'Combined Data Set'!$K$3:$K$575,$B113,'Combined Data Set'!$AB$3:$AB$575,M$118)</f>
        <v>0</v>
      </c>
      <c r="N113" s="59">
        <f>SUMIFS('Combined Data Set'!$M$3:$M$575,'Combined Data Set'!$K$3:$K$575,$B113,'Combined Data Set'!$AB$3:$AB$575,N$118)</f>
        <v>0</v>
      </c>
      <c r="O113" s="59">
        <f>SUMIFS('Combined Data Set'!$M$3:$M$575,'Combined Data Set'!$K$3:$K$575,$B113,'Combined Data Set'!$AB$3:$AB$575,O$118)</f>
        <v>0</v>
      </c>
      <c r="P113" s="59">
        <f>SUMIFS('Combined Data Set'!$M$3:$M$575,'Combined Data Set'!$K$3:$K$575,$B113,'Combined Data Set'!$AB$3:$AB$575,P$118)</f>
        <v>0</v>
      </c>
      <c r="Q113" s="91">
        <f>SUMIFS('Combined Data Set'!$M$3:$M$575,'Combined Data Set'!$K$3:$K$575,$B113,'Combined Data Set'!$AB$3:$AB$575,Q$118)</f>
        <v>0</v>
      </c>
    </row>
    <row r="114" spans="2:18">
      <c r="B114" s="57" t="s">
        <v>38</v>
      </c>
      <c r="C114" s="58">
        <f>SUMIFS('Combined Data Set'!$M$3:$M$575,'Combined Data Set'!$K$3:$K$575,$B114,'Combined Data Set'!$AB$3:$AB$575,C$118)</f>
        <v>0</v>
      </c>
      <c r="D114" s="59">
        <f>SUMIFS('Combined Data Set'!$M$3:$M$575,'Combined Data Set'!$K$3:$K$575,$B114,'Combined Data Set'!$AB$3:$AB$575,D$118)</f>
        <v>0</v>
      </c>
      <c r="E114" s="59">
        <f>SUMIFS('Combined Data Set'!$M$3:$M$575,'Combined Data Set'!$K$3:$K$575,$B114,'Combined Data Set'!$AB$3:$AB$575,E$118)</f>
        <v>0</v>
      </c>
      <c r="F114" s="59">
        <f>SUMIFS('Combined Data Set'!$M$3:$M$575,'Combined Data Set'!$K$3:$K$575,$B114,'Combined Data Set'!$AB$3:$AB$575,F$118)</f>
        <v>0</v>
      </c>
      <c r="G114" s="59">
        <f>SUMIFS('Combined Data Set'!$M$3:$M$575,'Combined Data Set'!$K$3:$K$575,$B114,'Combined Data Set'!$AB$3:$AB$575,G$118)</f>
        <v>0</v>
      </c>
      <c r="H114" s="59">
        <f>SUMIFS('Combined Data Set'!$M$3:$M$575,'Combined Data Set'!$K$3:$K$575,$B114,'Combined Data Set'!$AB$3:$AB$575,H$118)</f>
        <v>2.2999999999999998</v>
      </c>
      <c r="I114" s="59">
        <f>SUMIFS('Combined Data Set'!$M$3:$M$575,'Combined Data Set'!$K$3:$K$575,$B114,'Combined Data Set'!$AB$3:$AB$575,I$118)</f>
        <v>4.6000000000000005</v>
      </c>
      <c r="J114" s="59">
        <f>SUMIFS('Combined Data Set'!$M$3:$M$575,'Combined Data Set'!$K$3:$K$575,$B114,'Combined Data Set'!$AB$3:$AB$575,J$118)</f>
        <v>7.1000000000000005</v>
      </c>
      <c r="K114" s="59">
        <f>SUMIFS('Combined Data Set'!$M$3:$M$575,'Combined Data Set'!$K$3:$K$575,$B114,'Combined Data Set'!$AB$3:$AB$575,K$118)</f>
        <v>0</v>
      </c>
      <c r="L114" s="59">
        <f>SUMIFS('Combined Data Set'!$M$3:$M$575,'Combined Data Set'!$K$3:$K$575,$B114,'Combined Data Set'!$AB$3:$AB$575,L$118)</f>
        <v>0</v>
      </c>
      <c r="M114" s="59">
        <f>SUMIFS('Combined Data Set'!$M$3:$M$575,'Combined Data Set'!$K$3:$K$575,$B114,'Combined Data Set'!$AB$3:$AB$575,M$118)</f>
        <v>0</v>
      </c>
      <c r="N114" s="59">
        <f>SUMIFS('Combined Data Set'!$M$3:$M$575,'Combined Data Set'!$K$3:$K$575,$B114,'Combined Data Set'!$AB$3:$AB$575,N$118)</f>
        <v>0</v>
      </c>
      <c r="O114" s="59">
        <f>SUMIFS('Combined Data Set'!$M$3:$M$575,'Combined Data Set'!$K$3:$K$575,$B114,'Combined Data Set'!$AB$3:$AB$575,O$118)</f>
        <v>0</v>
      </c>
      <c r="P114" s="59">
        <f>SUMIFS('Combined Data Set'!$M$3:$M$575,'Combined Data Set'!$K$3:$K$575,$B114,'Combined Data Set'!$AB$3:$AB$575,P$118)</f>
        <v>0</v>
      </c>
      <c r="Q114" s="91">
        <f>SUMIFS('Combined Data Set'!$M$3:$M$575,'Combined Data Set'!$K$3:$K$575,$B114,'Combined Data Set'!$AB$3:$AB$575,Q$118)</f>
        <v>0</v>
      </c>
    </row>
    <row r="115" spans="2:18" ht="15" thickBot="1">
      <c r="B115" s="62" t="s">
        <v>39</v>
      </c>
      <c r="C115" s="63">
        <f>SUMIFS('Combined Data Set'!$M$3:$M$575,'Combined Data Set'!$K$3:$K$575,$B115,'Combined Data Set'!$AB$3:$AB$575,C$118)</f>
        <v>0</v>
      </c>
      <c r="D115" s="64">
        <f>SUMIFS('Combined Data Set'!$M$3:$M$575,'Combined Data Set'!$K$3:$K$575,$B115,'Combined Data Set'!$AB$3:$AB$575,D$118)</f>
        <v>0</v>
      </c>
      <c r="E115" s="64">
        <f>SUMIFS('Combined Data Set'!$M$3:$M$575,'Combined Data Set'!$K$3:$K$575,$B115,'Combined Data Set'!$AB$3:$AB$575,E$118)</f>
        <v>0</v>
      </c>
      <c r="F115" s="64">
        <f>SUMIFS('Combined Data Set'!$M$3:$M$575,'Combined Data Set'!$K$3:$K$575,$B115,'Combined Data Set'!$AB$3:$AB$575,F$118)</f>
        <v>0</v>
      </c>
      <c r="G115" s="64">
        <f>SUMIFS('Combined Data Set'!$M$3:$M$575,'Combined Data Set'!$K$3:$K$575,$B115,'Combined Data Set'!$AB$3:$AB$575,G$118)</f>
        <v>0</v>
      </c>
      <c r="H115" s="64">
        <f>SUMIFS('Combined Data Set'!$M$3:$M$575,'Combined Data Set'!$K$3:$K$575,$B115,'Combined Data Set'!$AB$3:$AB$575,H$118)</f>
        <v>0</v>
      </c>
      <c r="I115" s="64">
        <f>SUMIFS('Combined Data Set'!$M$3:$M$575,'Combined Data Set'!$K$3:$K$575,$B115,'Combined Data Set'!$AB$3:$AB$575,I$118)</f>
        <v>0</v>
      </c>
      <c r="J115" s="64">
        <f>SUMIFS('Combined Data Set'!$M$3:$M$575,'Combined Data Set'!$K$3:$K$575,$B115,'Combined Data Set'!$AB$3:$AB$575,J$118)</f>
        <v>0</v>
      </c>
      <c r="K115" s="64">
        <f>SUMIFS('Combined Data Set'!$M$3:$M$575,'Combined Data Set'!$K$3:$K$575,$B115,'Combined Data Set'!$AB$3:$AB$575,K$118)</f>
        <v>0</v>
      </c>
      <c r="L115" s="64">
        <f>SUMIFS('Combined Data Set'!$M$3:$M$575,'Combined Data Set'!$K$3:$K$575,$B115,'Combined Data Set'!$AB$3:$AB$575,L$118)</f>
        <v>0</v>
      </c>
      <c r="M115" s="64">
        <f>SUMIFS('Combined Data Set'!$M$3:$M$575,'Combined Data Set'!$K$3:$K$575,$B115,'Combined Data Set'!$AB$3:$AB$575,M$118)</f>
        <v>0</v>
      </c>
      <c r="N115" s="64">
        <f>SUMIFS('Combined Data Set'!$M$3:$M$575,'Combined Data Set'!$K$3:$K$575,$B115,'Combined Data Set'!$AB$3:$AB$575,N$118)</f>
        <v>0</v>
      </c>
      <c r="O115" s="64">
        <f>SUMIFS('Combined Data Set'!$M$3:$M$575,'Combined Data Set'!$K$3:$K$575,$B115,'Combined Data Set'!$AB$3:$AB$575,O$118)</f>
        <v>0</v>
      </c>
      <c r="P115" s="64">
        <f>SUMIFS('Combined Data Set'!$M$3:$M$575,'Combined Data Set'!$K$3:$K$575,$B115,'Combined Data Set'!$AB$3:$AB$575,P$118)</f>
        <v>0</v>
      </c>
      <c r="Q115" s="92">
        <f>SUMIFS('Combined Data Set'!$M$3:$M$575,'Combined Data Set'!$K$3:$K$575,$B115,'Combined Data Set'!$AB$3:$AB$575,Q$118)</f>
        <v>0</v>
      </c>
    </row>
    <row r="116" spans="2:18" ht="15" thickBot="1"/>
    <row r="117" spans="2:18" ht="15" thickBot="1">
      <c r="B117" s="49"/>
      <c r="C117" s="180" t="s">
        <v>55</v>
      </c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2"/>
      <c r="R117" s="74"/>
    </row>
    <row r="118" spans="2:18" ht="15" thickBot="1">
      <c r="B118" s="50" t="s">
        <v>28</v>
      </c>
      <c r="C118" s="87">
        <v>2021</v>
      </c>
      <c r="D118" s="88">
        <f t="shared" ref="D118:Q118" si="28">C118+1</f>
        <v>2022</v>
      </c>
      <c r="E118" s="88">
        <f t="shared" si="28"/>
        <v>2023</v>
      </c>
      <c r="F118" s="88">
        <f t="shared" si="28"/>
        <v>2024</v>
      </c>
      <c r="G118" s="88">
        <f t="shared" si="28"/>
        <v>2025</v>
      </c>
      <c r="H118" s="88">
        <f t="shared" si="28"/>
        <v>2026</v>
      </c>
      <c r="I118" s="88">
        <f t="shared" si="28"/>
        <v>2027</v>
      </c>
      <c r="J118" s="88">
        <f t="shared" si="28"/>
        <v>2028</v>
      </c>
      <c r="K118" s="88">
        <f t="shared" si="28"/>
        <v>2029</v>
      </c>
      <c r="L118" s="88">
        <f t="shared" si="28"/>
        <v>2030</v>
      </c>
      <c r="M118" s="88">
        <f t="shared" si="28"/>
        <v>2031</v>
      </c>
      <c r="N118" s="88">
        <f t="shared" si="28"/>
        <v>2032</v>
      </c>
      <c r="O118" s="88">
        <f t="shared" si="28"/>
        <v>2033</v>
      </c>
      <c r="P118" s="88">
        <f t="shared" si="28"/>
        <v>2034</v>
      </c>
      <c r="Q118" s="89">
        <f t="shared" si="28"/>
        <v>2035</v>
      </c>
      <c r="R118" s="86" t="s">
        <v>56</v>
      </c>
    </row>
    <row r="119" spans="2:18">
      <c r="B119" s="53" t="s">
        <v>29</v>
      </c>
      <c r="C119" s="54">
        <f>VLOOKUP('EMP Results'!$B119,'2021 Summary'!$A$2:$B$10,2,0)+C95-C107</f>
        <v>220.10000000000002</v>
      </c>
      <c r="D119" s="55">
        <f>C119+D95-D107</f>
        <v>220.10000000000002</v>
      </c>
      <c r="E119" s="55">
        <f t="shared" ref="E119:Q119" si="29">D119+E95-E107</f>
        <v>220.10000000000002</v>
      </c>
      <c r="F119" s="55">
        <f t="shared" si="29"/>
        <v>220.10000000000002</v>
      </c>
      <c r="G119" s="55">
        <f t="shared" si="29"/>
        <v>220.10000000000002</v>
      </c>
      <c r="H119" s="55">
        <f t="shared" si="29"/>
        <v>220.10000000000002</v>
      </c>
      <c r="I119" s="55">
        <f t="shared" si="29"/>
        <v>220.10000000000002</v>
      </c>
      <c r="J119" s="55">
        <f t="shared" si="29"/>
        <v>220.10000000000002</v>
      </c>
      <c r="K119" s="55">
        <f t="shared" si="29"/>
        <v>220.10000000000002</v>
      </c>
      <c r="L119" s="55">
        <f t="shared" si="29"/>
        <v>220.10000000000002</v>
      </c>
      <c r="M119" s="55">
        <f t="shared" si="29"/>
        <v>220.10000000000002</v>
      </c>
      <c r="N119" s="55">
        <f t="shared" si="29"/>
        <v>220.10000000000002</v>
      </c>
      <c r="O119" s="55">
        <f t="shared" si="29"/>
        <v>220.10000000000002</v>
      </c>
      <c r="P119" s="55">
        <f t="shared" si="29"/>
        <v>220.10000000000002</v>
      </c>
      <c r="Q119" s="56">
        <f t="shared" si="29"/>
        <v>220.10000000000002</v>
      </c>
      <c r="R119" s="61">
        <f>VLOOKUP(B119,'2021 Summary'!A:E,5,0)</f>
        <v>0.70084567543657883</v>
      </c>
    </row>
    <row r="120" spans="2:18">
      <c r="B120" s="57" t="s">
        <v>31</v>
      </c>
      <c r="C120" s="58">
        <f>VLOOKUP('EMP Results'!$B120,'2021 Summary'!$A$2:$B$10,2,0)+C96-C108</f>
        <v>527.29999999999995</v>
      </c>
      <c r="D120" s="59">
        <f t="shared" ref="D120:Q120" si="30">C120+D96-D108</f>
        <v>527.29999999999995</v>
      </c>
      <c r="E120" s="59">
        <f t="shared" si="30"/>
        <v>527.29999999999995</v>
      </c>
      <c r="F120" s="59">
        <f t="shared" si="30"/>
        <v>242.29999999999995</v>
      </c>
      <c r="G120" s="59">
        <f t="shared" si="30"/>
        <v>242.29999999999995</v>
      </c>
      <c r="H120" s="59">
        <f t="shared" si="30"/>
        <v>242.29999999999995</v>
      </c>
      <c r="I120" s="59">
        <f t="shared" si="30"/>
        <v>242.29999999999995</v>
      </c>
      <c r="J120" s="59">
        <f t="shared" si="30"/>
        <v>242.29999999999995</v>
      </c>
      <c r="K120" s="59">
        <f t="shared" si="30"/>
        <v>242.29999999999995</v>
      </c>
      <c r="L120" s="59">
        <f t="shared" si="30"/>
        <v>242.29999999999995</v>
      </c>
      <c r="M120" s="59">
        <f t="shared" si="30"/>
        <v>242.29999999999995</v>
      </c>
      <c r="N120" s="59">
        <f t="shared" si="30"/>
        <v>242.29999999999995</v>
      </c>
      <c r="O120" s="59">
        <f t="shared" si="30"/>
        <v>242.29999999999995</v>
      </c>
      <c r="P120" s="59">
        <f t="shared" si="30"/>
        <v>242.29999999999995</v>
      </c>
      <c r="Q120" s="60">
        <f t="shared" si="30"/>
        <v>242.29999999999995</v>
      </c>
      <c r="R120" s="61">
        <f>VLOOKUP(B120,'2021 Summary'!A:E,5,0)</f>
        <v>0.23147693471706896</v>
      </c>
    </row>
    <row r="121" spans="2:18">
      <c r="B121" s="57" t="s">
        <v>32</v>
      </c>
      <c r="C121" s="58">
        <f>VLOOKUP('EMP Results'!$B121,'2021 Summary'!$A$2:$B$10,2,0)+C97-C109</f>
        <v>12596.499999999998</v>
      </c>
      <c r="D121" s="59">
        <f t="shared" ref="D121:Q121" si="31">C121+D97-D109</f>
        <v>12210.699999999999</v>
      </c>
      <c r="E121" s="59">
        <f t="shared" si="31"/>
        <v>12210.699999999999</v>
      </c>
      <c r="F121" s="59">
        <f t="shared" si="31"/>
        <v>12210.699999999999</v>
      </c>
      <c r="G121" s="59">
        <f t="shared" si="31"/>
        <v>12210.699999999999</v>
      </c>
      <c r="H121" s="59">
        <f t="shared" si="31"/>
        <v>12210.699999999999</v>
      </c>
      <c r="I121" s="59">
        <f t="shared" si="31"/>
        <v>12210.699999999999</v>
      </c>
      <c r="J121" s="59">
        <f t="shared" si="31"/>
        <v>12210.699999999999</v>
      </c>
      <c r="K121" s="59">
        <f t="shared" si="31"/>
        <v>12210.699999999999</v>
      </c>
      <c r="L121" s="59">
        <f t="shared" si="31"/>
        <v>12210.699999999999</v>
      </c>
      <c r="M121" s="59">
        <f t="shared" si="31"/>
        <v>12210.699999999999</v>
      </c>
      <c r="N121" s="59">
        <f t="shared" si="31"/>
        <v>12210.699999999999</v>
      </c>
      <c r="O121" s="59">
        <f t="shared" si="31"/>
        <v>12210.699999999999</v>
      </c>
      <c r="P121" s="59">
        <f t="shared" si="31"/>
        <v>12210.699999999999</v>
      </c>
      <c r="Q121" s="60">
        <f t="shared" si="31"/>
        <v>12210.699999999999</v>
      </c>
      <c r="R121" s="61">
        <f>VLOOKUP(B121,'2021 Summary'!A:E,5,0)</f>
        <v>0.45909134234775695</v>
      </c>
    </row>
    <row r="122" spans="2:18">
      <c r="B122" s="57" t="s">
        <v>34</v>
      </c>
      <c r="C122" s="58">
        <f>VLOOKUP('EMP Results'!$B122,'2021 Summary'!$A$2:$B$10,2,0)+C98-C110</f>
        <v>12.299999999999999</v>
      </c>
      <c r="D122" s="59">
        <f t="shared" ref="D122:Q122" si="32">C122+D98-D110</f>
        <v>12.299999999999999</v>
      </c>
      <c r="E122" s="59">
        <f t="shared" si="32"/>
        <v>12.299999999999999</v>
      </c>
      <c r="F122" s="59">
        <f t="shared" si="32"/>
        <v>12.299999999999999</v>
      </c>
      <c r="G122" s="59">
        <f t="shared" si="32"/>
        <v>12.299999999999999</v>
      </c>
      <c r="H122" s="59">
        <f t="shared" si="32"/>
        <v>12.299999999999999</v>
      </c>
      <c r="I122" s="59">
        <f t="shared" si="32"/>
        <v>12.299999999999999</v>
      </c>
      <c r="J122" s="59">
        <f t="shared" si="32"/>
        <v>12.299999999999999</v>
      </c>
      <c r="K122" s="59">
        <f t="shared" si="32"/>
        <v>12.299999999999999</v>
      </c>
      <c r="L122" s="59">
        <f t="shared" si="32"/>
        <v>12.299999999999999</v>
      </c>
      <c r="M122" s="59">
        <f t="shared" si="32"/>
        <v>12.299999999999999</v>
      </c>
      <c r="N122" s="59">
        <f t="shared" si="32"/>
        <v>12.299999999999999</v>
      </c>
      <c r="O122" s="59">
        <f t="shared" si="32"/>
        <v>12.299999999999999</v>
      </c>
      <c r="P122" s="59">
        <f t="shared" si="32"/>
        <v>12.299999999999999</v>
      </c>
      <c r="Q122" s="60">
        <f t="shared" si="32"/>
        <v>12.299999999999999</v>
      </c>
      <c r="R122" s="61">
        <f>VLOOKUP(B122,'2021 Summary'!A:E,5,0)</f>
        <v>0.16914000000000001</v>
      </c>
    </row>
    <row r="123" spans="2:18">
      <c r="B123" s="57" t="s">
        <v>35</v>
      </c>
      <c r="C123" s="58">
        <f>VLOOKUP('EMP Results'!$B123,'2021 Summary'!$A$2:$B$10,2,0)+C99-C111</f>
        <v>3630.7</v>
      </c>
      <c r="D123" s="59">
        <f t="shared" ref="D123:Q123" si="33">C123+D99-D111</f>
        <v>3630.7</v>
      </c>
      <c r="E123" s="59">
        <f t="shared" si="33"/>
        <v>3630.7</v>
      </c>
      <c r="F123" s="59">
        <f t="shared" si="33"/>
        <v>3630.7</v>
      </c>
      <c r="G123" s="59">
        <f t="shared" si="33"/>
        <v>3630.7</v>
      </c>
      <c r="H123" s="59">
        <f t="shared" si="33"/>
        <v>3630.7</v>
      </c>
      <c r="I123" s="59">
        <f t="shared" si="33"/>
        <v>3630.7</v>
      </c>
      <c r="J123" s="59">
        <f t="shared" si="33"/>
        <v>3630.7</v>
      </c>
      <c r="K123" s="59">
        <f t="shared" si="33"/>
        <v>3630.7</v>
      </c>
      <c r="L123" s="59">
        <f t="shared" si="33"/>
        <v>3630.7</v>
      </c>
      <c r="M123" s="59">
        <f t="shared" si="33"/>
        <v>3630.7</v>
      </c>
      <c r="N123" s="59">
        <f t="shared" si="33"/>
        <v>3630.7</v>
      </c>
      <c r="O123" s="59">
        <f t="shared" si="33"/>
        <v>3630.7</v>
      </c>
      <c r="P123" s="59">
        <f t="shared" si="33"/>
        <v>3630.7</v>
      </c>
      <c r="Q123" s="60">
        <f t="shared" si="33"/>
        <v>3630.7</v>
      </c>
      <c r="R123" s="61">
        <f>VLOOKUP(B123,'2021 Summary'!A:E,5,0)</f>
        <v>0.87794746110373645</v>
      </c>
    </row>
    <row r="124" spans="2:18">
      <c r="B124" s="57" t="s">
        <v>36</v>
      </c>
      <c r="C124" s="58">
        <f>VLOOKUP('EMP Results'!$B124,'2021 Summary'!$A$2:$B$10,2,0)+C100-C112</f>
        <v>130.9</v>
      </c>
      <c r="D124" s="59">
        <f t="shared" ref="D124:Q124" si="34">C124+D100-D112</f>
        <v>130.9</v>
      </c>
      <c r="E124" s="59">
        <f t="shared" si="34"/>
        <v>130.9</v>
      </c>
      <c r="F124" s="59">
        <f t="shared" si="34"/>
        <v>130.9</v>
      </c>
      <c r="G124" s="59">
        <f t="shared" si="34"/>
        <v>130.9</v>
      </c>
      <c r="H124" s="59">
        <f t="shared" si="34"/>
        <v>130.9</v>
      </c>
      <c r="I124" s="59">
        <f t="shared" si="34"/>
        <v>130.9</v>
      </c>
      <c r="J124" s="59">
        <f t="shared" si="34"/>
        <v>130.9</v>
      </c>
      <c r="K124" s="59">
        <f t="shared" si="34"/>
        <v>130.9</v>
      </c>
      <c r="L124" s="59">
        <f t="shared" si="34"/>
        <v>130.9</v>
      </c>
      <c r="M124" s="59">
        <f t="shared" si="34"/>
        <v>130.9</v>
      </c>
      <c r="N124" s="59">
        <f t="shared" si="34"/>
        <v>130.9</v>
      </c>
      <c r="O124" s="59">
        <f t="shared" si="34"/>
        <v>130.9</v>
      </c>
      <c r="P124" s="59">
        <f t="shared" si="34"/>
        <v>130.9</v>
      </c>
      <c r="Q124" s="60">
        <f t="shared" si="34"/>
        <v>130.9</v>
      </c>
      <c r="R124" s="61">
        <f>VLOOKUP(B124,'2021 Summary'!A:E,5,0)</f>
        <v>0.10025920296747194</v>
      </c>
    </row>
    <row r="125" spans="2:18">
      <c r="B125" s="57" t="s">
        <v>37</v>
      </c>
      <c r="C125" s="58">
        <f>VLOOKUP('EMP Results'!$B125,'2021 Summary'!$A$2:$B$10,2,0)+C101-C113</f>
        <v>11.2</v>
      </c>
      <c r="D125" s="59">
        <f t="shared" ref="D125:Q125" si="35">C125+D101-D113</f>
        <v>11.2</v>
      </c>
      <c r="E125" s="59">
        <f t="shared" si="35"/>
        <v>11.2</v>
      </c>
      <c r="F125" s="59">
        <f t="shared" si="35"/>
        <v>11.2</v>
      </c>
      <c r="G125" s="59">
        <f t="shared" si="35"/>
        <v>11.2</v>
      </c>
      <c r="H125" s="59">
        <f t="shared" si="35"/>
        <v>11.2</v>
      </c>
      <c r="I125" s="59">
        <f t="shared" si="35"/>
        <v>11.2</v>
      </c>
      <c r="J125" s="59">
        <f t="shared" si="35"/>
        <v>11.2</v>
      </c>
      <c r="K125" s="59">
        <f t="shared" si="35"/>
        <v>11.2</v>
      </c>
      <c r="L125" s="59">
        <f t="shared" si="35"/>
        <v>11.2</v>
      </c>
      <c r="M125" s="59">
        <f t="shared" si="35"/>
        <v>11.2</v>
      </c>
      <c r="N125" s="59">
        <f t="shared" si="35"/>
        <v>11.2</v>
      </c>
      <c r="O125" s="59">
        <f t="shared" si="35"/>
        <v>11.2</v>
      </c>
      <c r="P125" s="59">
        <f t="shared" si="35"/>
        <v>11.2</v>
      </c>
      <c r="Q125" s="60">
        <f t="shared" si="35"/>
        <v>11.2</v>
      </c>
      <c r="R125" s="61">
        <f>VLOOKUP(B125,'2021 Summary'!A:E,5,0)</f>
        <v>0.25292999999999999</v>
      </c>
    </row>
    <row r="126" spans="2:18">
      <c r="B126" s="57" t="s">
        <v>38</v>
      </c>
      <c r="C126" s="58">
        <f>VLOOKUP('EMP Results'!$B126,'2021 Summary'!$A$2:$B$10,2,0)+C102-C114</f>
        <v>998.1</v>
      </c>
      <c r="D126" s="59">
        <f t="shared" ref="D126:Q126" si="36">C126+D102-D114</f>
        <v>998.1</v>
      </c>
      <c r="E126" s="59">
        <f t="shared" si="36"/>
        <v>998.1</v>
      </c>
      <c r="F126" s="59">
        <f t="shared" si="36"/>
        <v>998.1</v>
      </c>
      <c r="G126" s="59">
        <f t="shared" si="36"/>
        <v>998.1</v>
      </c>
      <c r="H126" s="59">
        <f t="shared" si="36"/>
        <v>995.80000000000007</v>
      </c>
      <c r="I126" s="59">
        <f t="shared" si="36"/>
        <v>991.2</v>
      </c>
      <c r="J126" s="59">
        <f t="shared" si="36"/>
        <v>984.1</v>
      </c>
      <c r="K126" s="59">
        <f t="shared" si="36"/>
        <v>984.1</v>
      </c>
      <c r="L126" s="59">
        <f t="shared" si="36"/>
        <v>984.1</v>
      </c>
      <c r="M126" s="59">
        <f t="shared" si="36"/>
        <v>984.1</v>
      </c>
      <c r="N126" s="59">
        <f t="shared" si="36"/>
        <v>984.1</v>
      </c>
      <c r="O126" s="59">
        <f t="shared" si="36"/>
        <v>984.1</v>
      </c>
      <c r="P126" s="59">
        <f t="shared" si="36"/>
        <v>984.1</v>
      </c>
      <c r="Q126" s="60">
        <f t="shared" si="36"/>
        <v>984.1</v>
      </c>
      <c r="R126" s="61">
        <f>VLOOKUP(B126,'2021 Summary'!A:E,5,0)</f>
        <v>0.16549369104262701</v>
      </c>
    </row>
    <row r="127" spans="2:18" ht="15" thickBot="1">
      <c r="B127" s="62" t="s">
        <v>39</v>
      </c>
      <c r="C127" s="63">
        <f>VLOOKUP('EMP Results'!$B127,'2021 Summary'!$A$2:$B$10,2,0)+C103-C115</f>
        <v>7.5</v>
      </c>
      <c r="D127" s="64">
        <f t="shared" ref="D127:Q127" si="37">C127+D103-D115</f>
        <v>7.5</v>
      </c>
      <c r="E127" s="64">
        <f t="shared" si="37"/>
        <v>4907.5</v>
      </c>
      <c r="F127" s="64">
        <f t="shared" si="37"/>
        <v>4907.5</v>
      </c>
      <c r="G127" s="64">
        <f t="shared" si="37"/>
        <v>4907.5</v>
      </c>
      <c r="H127" s="64">
        <f t="shared" si="37"/>
        <v>4907.5</v>
      </c>
      <c r="I127" s="64">
        <f t="shared" si="37"/>
        <v>4907.5</v>
      </c>
      <c r="J127" s="64">
        <f t="shared" si="37"/>
        <v>4907.5</v>
      </c>
      <c r="K127" s="64">
        <f t="shared" si="37"/>
        <v>4907.5</v>
      </c>
      <c r="L127" s="64">
        <f t="shared" si="37"/>
        <v>4907.5</v>
      </c>
      <c r="M127" s="64">
        <f t="shared" si="37"/>
        <v>4907.5</v>
      </c>
      <c r="N127" s="64">
        <f t="shared" si="37"/>
        <v>4907.5</v>
      </c>
      <c r="O127" s="64">
        <f t="shared" si="37"/>
        <v>4907.5</v>
      </c>
      <c r="P127" s="64">
        <f t="shared" si="37"/>
        <v>4907.5</v>
      </c>
      <c r="Q127" s="65">
        <f t="shared" si="37"/>
        <v>7507.5</v>
      </c>
      <c r="R127" s="66">
        <f>VLOOKUP(B127,'2021 Summary'!A:E,5,0)</f>
        <v>0.30029</v>
      </c>
    </row>
    <row r="128" spans="2:18"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</row>
    <row r="129" spans="2:18" ht="15" thickBot="1"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</row>
    <row r="130" spans="2:18" ht="15" thickBot="1">
      <c r="B130" s="49"/>
      <c r="C130" s="177" t="s">
        <v>57</v>
      </c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9"/>
      <c r="R130" s="74"/>
    </row>
    <row r="131" spans="2:18" ht="15" thickBot="1">
      <c r="B131" s="50" t="s">
        <v>50</v>
      </c>
      <c r="C131" s="51">
        <v>2021</v>
      </c>
      <c r="D131" s="52">
        <f t="shared" ref="D131:Q131" si="38">C131+1</f>
        <v>2022</v>
      </c>
      <c r="E131" s="52">
        <f t="shared" si="38"/>
        <v>2023</v>
      </c>
      <c r="F131" s="52">
        <f t="shared" si="38"/>
        <v>2024</v>
      </c>
      <c r="G131" s="52">
        <f t="shared" si="38"/>
        <v>2025</v>
      </c>
      <c r="H131" s="52">
        <f t="shared" si="38"/>
        <v>2026</v>
      </c>
      <c r="I131" s="52">
        <f t="shared" si="38"/>
        <v>2027</v>
      </c>
      <c r="J131" s="52">
        <f t="shared" si="38"/>
        <v>2028</v>
      </c>
      <c r="K131" s="52">
        <f t="shared" si="38"/>
        <v>2029</v>
      </c>
      <c r="L131" s="52">
        <f t="shared" si="38"/>
        <v>2030</v>
      </c>
      <c r="M131" s="52">
        <f t="shared" si="38"/>
        <v>2031</v>
      </c>
      <c r="N131" s="52">
        <f t="shared" si="38"/>
        <v>2032</v>
      </c>
      <c r="O131" s="52">
        <f t="shared" si="38"/>
        <v>2033</v>
      </c>
      <c r="P131" s="52">
        <f t="shared" si="38"/>
        <v>2034</v>
      </c>
      <c r="Q131" s="67">
        <f t="shared" si="38"/>
        <v>2035</v>
      </c>
      <c r="R131" s="75"/>
    </row>
    <row r="132" spans="2:18">
      <c r="B132" s="53" t="s">
        <v>29</v>
      </c>
      <c r="C132" s="68">
        <f>$R119*8760*C119</f>
        <v>1351283.7265130572</v>
      </c>
      <c r="D132" s="69">
        <f t="shared" ref="D132:Q132" si="39">$R119*8760*D119</f>
        <v>1351283.7265130572</v>
      </c>
      <c r="E132" s="69">
        <f t="shared" si="39"/>
        <v>1351283.7265130572</v>
      </c>
      <c r="F132" s="69">
        <f t="shared" si="39"/>
        <v>1351283.7265130572</v>
      </c>
      <c r="G132" s="69">
        <f t="shared" si="39"/>
        <v>1351283.7265130572</v>
      </c>
      <c r="H132" s="69">
        <f t="shared" si="39"/>
        <v>1351283.7265130572</v>
      </c>
      <c r="I132" s="69">
        <f t="shared" si="39"/>
        <v>1351283.7265130572</v>
      </c>
      <c r="J132" s="69">
        <f t="shared" si="39"/>
        <v>1351283.7265130572</v>
      </c>
      <c r="K132" s="69">
        <f t="shared" si="39"/>
        <v>1351283.7265130572</v>
      </c>
      <c r="L132" s="69">
        <f t="shared" si="39"/>
        <v>1351283.7265130572</v>
      </c>
      <c r="M132" s="69">
        <f t="shared" si="39"/>
        <v>1351283.7265130572</v>
      </c>
      <c r="N132" s="69">
        <f t="shared" si="39"/>
        <v>1351283.7265130572</v>
      </c>
      <c r="O132" s="69">
        <f t="shared" si="39"/>
        <v>1351283.7265130572</v>
      </c>
      <c r="P132" s="69">
        <f t="shared" si="39"/>
        <v>1351283.7265130572</v>
      </c>
      <c r="Q132" s="70">
        <f t="shared" si="39"/>
        <v>1351283.7265130572</v>
      </c>
      <c r="R132" s="76"/>
    </row>
    <row r="133" spans="2:18">
      <c r="B133" s="57" t="s">
        <v>31</v>
      </c>
      <c r="C133" s="71">
        <f t="shared" ref="C133:Q140" si="40">$R120*8760*C120</f>
        <v>1069226.2200444795</v>
      </c>
      <c r="D133" s="72">
        <f t="shared" si="40"/>
        <v>1069226.2200444795</v>
      </c>
      <c r="E133" s="72">
        <f t="shared" si="40"/>
        <v>1069226.2200444795</v>
      </c>
      <c r="F133" s="72">
        <f t="shared" si="40"/>
        <v>491320.90482984518</v>
      </c>
      <c r="G133" s="72">
        <f t="shared" si="40"/>
        <v>491320.90482984518</v>
      </c>
      <c r="H133" s="72">
        <f t="shared" si="40"/>
        <v>491320.90482984518</v>
      </c>
      <c r="I133" s="72">
        <f t="shared" si="40"/>
        <v>491320.90482984518</v>
      </c>
      <c r="J133" s="72">
        <f t="shared" si="40"/>
        <v>491320.90482984518</v>
      </c>
      <c r="K133" s="72">
        <f t="shared" si="40"/>
        <v>491320.90482984518</v>
      </c>
      <c r="L133" s="72">
        <f t="shared" si="40"/>
        <v>491320.90482984518</v>
      </c>
      <c r="M133" s="72">
        <f t="shared" si="40"/>
        <v>491320.90482984518</v>
      </c>
      <c r="N133" s="72">
        <f t="shared" si="40"/>
        <v>491320.90482984518</v>
      </c>
      <c r="O133" s="72">
        <f t="shared" si="40"/>
        <v>491320.90482984518</v>
      </c>
      <c r="P133" s="72">
        <f t="shared" si="40"/>
        <v>491320.90482984518</v>
      </c>
      <c r="Q133" s="73">
        <f t="shared" si="40"/>
        <v>491320.90482984518</v>
      </c>
      <c r="R133" s="76"/>
    </row>
    <row r="134" spans="2:18">
      <c r="B134" s="57" t="s">
        <v>32</v>
      </c>
      <c r="C134" s="71">
        <f t="shared" si="40"/>
        <v>50658590.262419634</v>
      </c>
      <c r="D134" s="72">
        <f t="shared" si="40"/>
        <v>49107041.48909042</v>
      </c>
      <c r="E134" s="72">
        <f t="shared" si="40"/>
        <v>49107041.48909042</v>
      </c>
      <c r="F134" s="72">
        <f t="shared" si="40"/>
        <v>49107041.48909042</v>
      </c>
      <c r="G134" s="72">
        <f t="shared" si="40"/>
        <v>49107041.48909042</v>
      </c>
      <c r="H134" s="72">
        <f t="shared" si="40"/>
        <v>49107041.48909042</v>
      </c>
      <c r="I134" s="72">
        <f t="shared" si="40"/>
        <v>49107041.48909042</v>
      </c>
      <c r="J134" s="72">
        <f t="shared" si="40"/>
        <v>49107041.48909042</v>
      </c>
      <c r="K134" s="72">
        <f t="shared" si="40"/>
        <v>49107041.48909042</v>
      </c>
      <c r="L134" s="72">
        <f t="shared" si="40"/>
        <v>49107041.48909042</v>
      </c>
      <c r="M134" s="72">
        <f t="shared" si="40"/>
        <v>49107041.48909042</v>
      </c>
      <c r="N134" s="72">
        <f t="shared" si="40"/>
        <v>49107041.48909042</v>
      </c>
      <c r="O134" s="72">
        <f t="shared" si="40"/>
        <v>49107041.48909042</v>
      </c>
      <c r="P134" s="72">
        <f t="shared" si="40"/>
        <v>49107041.48909042</v>
      </c>
      <c r="Q134" s="73">
        <f t="shared" si="40"/>
        <v>49107041.48909042</v>
      </c>
      <c r="R134" s="76"/>
    </row>
    <row r="135" spans="2:18">
      <c r="B135" s="57" t="s">
        <v>34</v>
      </c>
      <c r="C135" s="71">
        <f t="shared" si="40"/>
        <v>18224.496719999999</v>
      </c>
      <c r="D135" s="72">
        <f t="shared" si="40"/>
        <v>18224.496719999999</v>
      </c>
      <c r="E135" s="72">
        <f t="shared" si="40"/>
        <v>18224.496719999999</v>
      </c>
      <c r="F135" s="72">
        <f t="shared" si="40"/>
        <v>18224.496719999999</v>
      </c>
      <c r="G135" s="72">
        <f t="shared" si="40"/>
        <v>18224.496719999999</v>
      </c>
      <c r="H135" s="72">
        <f t="shared" si="40"/>
        <v>18224.496719999999</v>
      </c>
      <c r="I135" s="72">
        <f t="shared" si="40"/>
        <v>18224.496719999999</v>
      </c>
      <c r="J135" s="72">
        <f t="shared" si="40"/>
        <v>18224.496719999999</v>
      </c>
      <c r="K135" s="72">
        <f t="shared" si="40"/>
        <v>18224.496719999999</v>
      </c>
      <c r="L135" s="72">
        <f t="shared" si="40"/>
        <v>18224.496719999999</v>
      </c>
      <c r="M135" s="72">
        <f t="shared" si="40"/>
        <v>18224.496719999999</v>
      </c>
      <c r="N135" s="72">
        <f t="shared" si="40"/>
        <v>18224.496719999999</v>
      </c>
      <c r="O135" s="72">
        <f t="shared" si="40"/>
        <v>18224.496719999999</v>
      </c>
      <c r="P135" s="72">
        <f t="shared" si="40"/>
        <v>18224.496719999999</v>
      </c>
      <c r="Q135" s="73">
        <f t="shared" si="40"/>
        <v>18224.496719999999</v>
      </c>
      <c r="R135" s="76"/>
    </row>
    <row r="136" spans="2:18">
      <c r="B136" s="57" t="s">
        <v>35</v>
      </c>
      <c r="C136" s="71">
        <f t="shared" si="40"/>
        <v>27923059.299976982</v>
      </c>
      <c r="D136" s="72">
        <f t="shared" si="40"/>
        <v>27923059.299976982</v>
      </c>
      <c r="E136" s="72">
        <f t="shared" si="40"/>
        <v>27923059.299976982</v>
      </c>
      <c r="F136" s="72">
        <f t="shared" si="40"/>
        <v>27923059.299976982</v>
      </c>
      <c r="G136" s="72">
        <f t="shared" si="40"/>
        <v>27923059.299976982</v>
      </c>
      <c r="H136" s="72">
        <f t="shared" si="40"/>
        <v>27923059.299976982</v>
      </c>
      <c r="I136" s="72">
        <f t="shared" si="40"/>
        <v>27923059.299976982</v>
      </c>
      <c r="J136" s="72">
        <f t="shared" si="40"/>
        <v>27923059.299976982</v>
      </c>
      <c r="K136" s="72">
        <f t="shared" si="40"/>
        <v>27923059.299976982</v>
      </c>
      <c r="L136" s="72">
        <f t="shared" si="40"/>
        <v>27923059.299976982</v>
      </c>
      <c r="M136" s="72">
        <f t="shared" si="40"/>
        <v>27923059.299976982</v>
      </c>
      <c r="N136" s="72">
        <f t="shared" si="40"/>
        <v>27923059.299976982</v>
      </c>
      <c r="O136" s="72">
        <f t="shared" si="40"/>
        <v>27923059.299976982</v>
      </c>
      <c r="P136" s="72">
        <f t="shared" si="40"/>
        <v>27923059.299976982</v>
      </c>
      <c r="Q136" s="73">
        <f t="shared" si="40"/>
        <v>27923059.299976982</v>
      </c>
      <c r="R136" s="76"/>
    </row>
    <row r="137" spans="2:18">
      <c r="B137" s="57" t="s">
        <v>36</v>
      </c>
      <c r="C137" s="71">
        <f t="shared" si="40"/>
        <v>114965.62389555259</v>
      </c>
      <c r="D137" s="72">
        <f t="shared" si="40"/>
        <v>114965.62389555259</v>
      </c>
      <c r="E137" s="72">
        <f t="shared" si="40"/>
        <v>114965.62389555259</v>
      </c>
      <c r="F137" s="72">
        <f t="shared" si="40"/>
        <v>114965.62389555259</v>
      </c>
      <c r="G137" s="72">
        <f t="shared" si="40"/>
        <v>114965.62389555259</v>
      </c>
      <c r="H137" s="72">
        <f t="shared" si="40"/>
        <v>114965.62389555259</v>
      </c>
      <c r="I137" s="72">
        <f t="shared" si="40"/>
        <v>114965.62389555259</v>
      </c>
      <c r="J137" s="72">
        <f t="shared" si="40"/>
        <v>114965.62389555259</v>
      </c>
      <c r="K137" s="72">
        <f t="shared" si="40"/>
        <v>114965.62389555259</v>
      </c>
      <c r="L137" s="72">
        <f t="shared" si="40"/>
        <v>114965.62389555259</v>
      </c>
      <c r="M137" s="72">
        <f t="shared" si="40"/>
        <v>114965.62389555259</v>
      </c>
      <c r="N137" s="72">
        <f t="shared" si="40"/>
        <v>114965.62389555259</v>
      </c>
      <c r="O137" s="72">
        <f t="shared" si="40"/>
        <v>114965.62389555259</v>
      </c>
      <c r="P137" s="72">
        <f t="shared" si="40"/>
        <v>114965.62389555259</v>
      </c>
      <c r="Q137" s="73">
        <f t="shared" si="40"/>
        <v>114965.62389555259</v>
      </c>
      <c r="R137" s="76"/>
    </row>
    <row r="138" spans="2:18">
      <c r="B138" s="57" t="s">
        <v>37</v>
      </c>
      <c r="C138" s="71">
        <f t="shared" si="40"/>
        <v>24815.468159999997</v>
      </c>
      <c r="D138" s="72">
        <f t="shared" si="40"/>
        <v>24815.468159999997</v>
      </c>
      <c r="E138" s="72">
        <f t="shared" si="40"/>
        <v>24815.468159999997</v>
      </c>
      <c r="F138" s="72">
        <f t="shared" si="40"/>
        <v>24815.468159999997</v>
      </c>
      <c r="G138" s="72">
        <f t="shared" si="40"/>
        <v>24815.468159999997</v>
      </c>
      <c r="H138" s="72">
        <f t="shared" si="40"/>
        <v>24815.468159999997</v>
      </c>
      <c r="I138" s="72">
        <f t="shared" si="40"/>
        <v>24815.468159999997</v>
      </c>
      <c r="J138" s="72">
        <f t="shared" si="40"/>
        <v>24815.468159999997</v>
      </c>
      <c r="K138" s="72">
        <f t="shared" si="40"/>
        <v>24815.468159999997</v>
      </c>
      <c r="L138" s="72">
        <f t="shared" si="40"/>
        <v>24815.468159999997</v>
      </c>
      <c r="M138" s="72">
        <f t="shared" si="40"/>
        <v>24815.468159999997</v>
      </c>
      <c r="N138" s="72">
        <f t="shared" si="40"/>
        <v>24815.468159999997</v>
      </c>
      <c r="O138" s="72">
        <f t="shared" si="40"/>
        <v>24815.468159999997</v>
      </c>
      <c r="P138" s="72">
        <f t="shared" si="40"/>
        <v>24815.468159999997</v>
      </c>
      <c r="Q138" s="73">
        <f t="shared" si="40"/>
        <v>24815.468159999997</v>
      </c>
      <c r="R138" s="76"/>
    </row>
    <row r="139" spans="2:18">
      <c r="B139" s="57" t="s">
        <v>38</v>
      </c>
      <c r="C139" s="71">
        <f t="shared" si="40"/>
        <v>1446970.2565396992</v>
      </c>
      <c r="D139" s="72">
        <f t="shared" si="40"/>
        <v>1446970.2565396992</v>
      </c>
      <c r="E139" s="72">
        <f t="shared" si="40"/>
        <v>1446970.2565396992</v>
      </c>
      <c r="F139" s="72">
        <f t="shared" si="40"/>
        <v>1446970.2565396992</v>
      </c>
      <c r="G139" s="72">
        <f t="shared" si="40"/>
        <v>1446970.2565396992</v>
      </c>
      <c r="H139" s="72">
        <f t="shared" si="40"/>
        <v>1443635.8896525723</v>
      </c>
      <c r="I139" s="72">
        <f t="shared" si="40"/>
        <v>1436967.1558783185</v>
      </c>
      <c r="J139" s="72">
        <f t="shared" si="40"/>
        <v>1426674.1102702313</v>
      </c>
      <c r="K139" s="72">
        <f t="shared" si="40"/>
        <v>1426674.1102702313</v>
      </c>
      <c r="L139" s="72">
        <f t="shared" si="40"/>
        <v>1426674.1102702313</v>
      </c>
      <c r="M139" s="72">
        <f t="shared" si="40"/>
        <v>1426674.1102702313</v>
      </c>
      <c r="N139" s="72">
        <f t="shared" si="40"/>
        <v>1426674.1102702313</v>
      </c>
      <c r="O139" s="72">
        <f t="shared" si="40"/>
        <v>1426674.1102702313</v>
      </c>
      <c r="P139" s="72">
        <f t="shared" si="40"/>
        <v>1426674.1102702313</v>
      </c>
      <c r="Q139" s="73">
        <f t="shared" si="40"/>
        <v>1426674.1102702313</v>
      </c>
      <c r="R139" s="76"/>
    </row>
    <row r="140" spans="2:18" ht="15" thickBot="1">
      <c r="B140" s="62" t="s">
        <v>39</v>
      </c>
      <c r="C140" s="113">
        <f t="shared" si="40"/>
        <v>19729.053</v>
      </c>
      <c r="D140" s="114">
        <f t="shared" si="40"/>
        <v>19729.053</v>
      </c>
      <c r="E140" s="114">
        <f t="shared" si="40"/>
        <v>12909377.012999998</v>
      </c>
      <c r="F140" s="114">
        <f t="shared" si="40"/>
        <v>12909377.012999998</v>
      </c>
      <c r="G140" s="114">
        <f t="shared" si="40"/>
        <v>12909377.012999998</v>
      </c>
      <c r="H140" s="114">
        <f t="shared" si="40"/>
        <v>12909377.012999998</v>
      </c>
      <c r="I140" s="114">
        <f t="shared" si="40"/>
        <v>12909377.012999998</v>
      </c>
      <c r="J140" s="114">
        <f t="shared" si="40"/>
        <v>12909377.012999998</v>
      </c>
      <c r="K140" s="114">
        <f t="shared" si="40"/>
        <v>12909377.012999998</v>
      </c>
      <c r="L140" s="114">
        <f t="shared" si="40"/>
        <v>12909377.012999998</v>
      </c>
      <c r="M140" s="114">
        <f t="shared" si="40"/>
        <v>12909377.012999998</v>
      </c>
      <c r="N140" s="114">
        <f t="shared" si="40"/>
        <v>12909377.012999998</v>
      </c>
      <c r="O140" s="114">
        <f t="shared" si="40"/>
        <v>12909377.012999998</v>
      </c>
      <c r="P140" s="114">
        <f t="shared" si="40"/>
        <v>12909377.012999998</v>
      </c>
      <c r="Q140" s="115">
        <f t="shared" si="40"/>
        <v>19748782.052999999</v>
      </c>
      <c r="R140" s="76"/>
    </row>
    <row r="141" spans="2:18" ht="15" thickBot="1">
      <c r="B141" s="112" t="s">
        <v>58</v>
      </c>
      <c r="C141" s="116">
        <f t="shared" ref="C141:Q141" si="41">SUM(C132:C140)</f>
        <v>82626864.407269418</v>
      </c>
      <c r="D141" s="117">
        <f t="shared" si="41"/>
        <v>81075315.633940205</v>
      </c>
      <c r="E141" s="117">
        <f t="shared" si="41"/>
        <v>93964963.593940198</v>
      </c>
      <c r="F141" s="117">
        <f t="shared" si="41"/>
        <v>93387058.278725564</v>
      </c>
      <c r="G141" s="117">
        <f t="shared" si="41"/>
        <v>93387058.278725564</v>
      </c>
      <c r="H141" s="117">
        <f t="shared" si="41"/>
        <v>93383723.911838427</v>
      </c>
      <c r="I141" s="117">
        <f t="shared" si="41"/>
        <v>93377055.178064182</v>
      </c>
      <c r="J141" s="117">
        <f t="shared" si="41"/>
        <v>93366762.132456094</v>
      </c>
      <c r="K141" s="117">
        <f t="shared" si="41"/>
        <v>93366762.132456094</v>
      </c>
      <c r="L141" s="117">
        <f t="shared" si="41"/>
        <v>93366762.132456094</v>
      </c>
      <c r="M141" s="117">
        <f t="shared" si="41"/>
        <v>93366762.132456094</v>
      </c>
      <c r="N141" s="117">
        <f t="shared" si="41"/>
        <v>93366762.132456094</v>
      </c>
      <c r="O141" s="117">
        <f t="shared" si="41"/>
        <v>93366762.132456094</v>
      </c>
      <c r="P141" s="117">
        <f t="shared" si="41"/>
        <v>93366762.132456094</v>
      </c>
      <c r="Q141" s="118">
        <f t="shared" si="41"/>
        <v>100206167.1724561</v>
      </c>
      <c r="R141" s="76"/>
    </row>
  </sheetData>
  <mergeCells count="13">
    <mergeCell ref="C130:Q130"/>
    <mergeCell ref="C54:Q54"/>
    <mergeCell ref="C68:Q68"/>
    <mergeCell ref="C81:Q81"/>
    <mergeCell ref="C93:Q93"/>
    <mergeCell ref="C105:Q105"/>
    <mergeCell ref="C117:Q117"/>
    <mergeCell ref="C41:Q41"/>
    <mergeCell ref="C1:Q1"/>
    <mergeCell ref="A12:B12"/>
    <mergeCell ref="A13:B13"/>
    <mergeCell ref="C15:Q15"/>
    <mergeCell ref="C28:Q28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2232-90F5-45B0-83ED-BE63DF809B3F}">
  <dimension ref="A1:U141"/>
  <sheetViews>
    <sheetView topLeftCell="T1" zoomScale="80" zoomScaleNormal="80" workbookViewId="0">
      <selection activeCell="C3" sqref="C3:Q11"/>
    </sheetView>
  </sheetViews>
  <sheetFormatPr defaultColWidth="8.6640625" defaultRowHeight="14.4"/>
  <cols>
    <col min="1" max="1" width="20.6640625" bestFit="1" customWidth="1"/>
    <col min="2" max="2" width="15.6640625" bestFit="1" customWidth="1"/>
    <col min="3" max="3" width="13.6640625" bestFit="1" customWidth="1"/>
    <col min="4" max="17" width="9.6640625" bestFit="1" customWidth="1"/>
    <col min="18" max="18" width="12.6640625" bestFit="1" customWidth="1"/>
  </cols>
  <sheetData>
    <row r="1" spans="1:21" ht="15" thickBot="1">
      <c r="A1" s="1"/>
      <c r="B1" s="1"/>
      <c r="C1" s="172" t="s">
        <v>26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  <c r="R1" s="47"/>
    </row>
    <row r="2" spans="1:21" ht="15" thickBot="1">
      <c r="A2" s="16" t="s">
        <v>27</v>
      </c>
      <c r="B2" s="16" t="s">
        <v>28</v>
      </c>
      <c r="C2" s="22">
        <v>2021</v>
      </c>
      <c r="D2" s="23">
        <f>C2+1</f>
        <v>2022</v>
      </c>
      <c r="E2" s="23">
        <f t="shared" ref="E2:Q2" si="0">D2+1</f>
        <v>2023</v>
      </c>
      <c r="F2" s="23">
        <f t="shared" si="0"/>
        <v>2024</v>
      </c>
      <c r="G2" s="23">
        <f t="shared" si="0"/>
        <v>2025</v>
      </c>
      <c r="H2" s="23">
        <f t="shared" si="0"/>
        <v>2026</v>
      </c>
      <c r="I2" s="23">
        <f t="shared" si="0"/>
        <v>2027</v>
      </c>
      <c r="J2" s="23">
        <f t="shared" si="0"/>
        <v>2028</v>
      </c>
      <c r="K2" s="23">
        <f t="shared" si="0"/>
        <v>2029</v>
      </c>
      <c r="L2" s="23">
        <f t="shared" si="0"/>
        <v>2030</v>
      </c>
      <c r="M2" s="23">
        <f t="shared" si="0"/>
        <v>2031</v>
      </c>
      <c r="N2" s="23">
        <f t="shared" si="0"/>
        <v>2032</v>
      </c>
      <c r="O2" s="23">
        <f t="shared" si="0"/>
        <v>2033</v>
      </c>
      <c r="P2" s="23">
        <f t="shared" si="0"/>
        <v>2034</v>
      </c>
      <c r="Q2" s="24">
        <f t="shared" si="0"/>
        <v>2035</v>
      </c>
      <c r="R2" s="21"/>
    </row>
    <row r="3" spans="1:21">
      <c r="A3" s="17" t="str">
        <f>VLOOKUP(B3,'2021 Summary'!A:F,6,0)</f>
        <v>Renewable (Emitting)</v>
      </c>
      <c r="B3" s="18" t="s">
        <v>29</v>
      </c>
      <c r="C3" s="36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8">
        <v>0</v>
      </c>
      <c r="R3" s="46">
        <f>SUM(C3:Q3)</f>
        <v>0</v>
      </c>
      <c r="S3" t="s">
        <v>30</v>
      </c>
      <c r="U3">
        <f>SUMPRODUCT(C3:Q11,C83:Q91)</f>
        <v>2241660725.7000041</v>
      </c>
    </row>
    <row r="4" spans="1:21">
      <c r="A4" s="19" t="str">
        <f>VLOOKUP(B4,'2021 Summary'!A:F,6,0)</f>
        <v>Fossil Fuel</v>
      </c>
      <c r="B4" s="20" t="s">
        <v>31</v>
      </c>
      <c r="C4" s="39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1">
        <v>0</v>
      </c>
      <c r="R4" s="46">
        <f t="shared" ref="R4:R11" si="1">SUM(C4:Q4)</f>
        <v>0</v>
      </c>
    </row>
    <row r="5" spans="1:21">
      <c r="A5" s="19" t="str">
        <f>VLOOKUP(B5,'2021 Summary'!A:F,6,0)</f>
        <v>Fossil Fuel</v>
      </c>
      <c r="B5" s="20" t="s">
        <v>32</v>
      </c>
      <c r="C5" s="39">
        <v>32145651.757763308</v>
      </c>
      <c r="D5" s="40">
        <v>32761188.10640331</v>
      </c>
      <c r="E5" s="40">
        <v>33382879.818529714</v>
      </c>
      <c r="F5" s="40">
        <v>34010788.447777383</v>
      </c>
      <c r="G5" s="40">
        <v>34644976.163317516</v>
      </c>
      <c r="H5" s="40">
        <v>35288840.122900188</v>
      </c>
      <c r="I5" s="40">
        <v>35942443.74529694</v>
      </c>
      <c r="J5" s="40">
        <v>36606141.028413758</v>
      </c>
      <c r="K5" s="40">
        <v>37266079.30829756</v>
      </c>
      <c r="L5" s="40">
        <v>37932616.970980205</v>
      </c>
      <c r="M5" s="40">
        <v>38605820.010289676</v>
      </c>
      <c r="N5" s="40">
        <v>39285755.079992242</v>
      </c>
      <c r="O5" s="40">
        <v>39972489.500391833</v>
      </c>
      <c r="P5" s="40">
        <v>40666091.264995418</v>
      </c>
      <c r="Q5" s="41">
        <v>41366629.047245048</v>
      </c>
      <c r="R5" s="46">
        <f t="shared" si="1"/>
        <v>549878390.37259412</v>
      </c>
    </row>
    <row r="6" spans="1:21">
      <c r="A6" s="19" t="str">
        <f>VLOOKUP(B6,'2021 Summary'!A:F,6,0)</f>
        <v>Renewable (Non-Emitting)</v>
      </c>
      <c r="B6" s="20" t="s">
        <v>34</v>
      </c>
      <c r="C6" s="39">
        <v>18224.496719999999</v>
      </c>
      <c r="D6" s="40">
        <v>18224.496719999999</v>
      </c>
      <c r="E6" s="40">
        <v>18224.496719999999</v>
      </c>
      <c r="F6" s="40">
        <v>18224.496719999999</v>
      </c>
      <c r="G6" s="40">
        <v>18224.496719999999</v>
      </c>
      <c r="H6" s="40">
        <v>18224.496719999999</v>
      </c>
      <c r="I6" s="40">
        <v>18224.496719999999</v>
      </c>
      <c r="J6" s="40">
        <v>18224.496719999999</v>
      </c>
      <c r="K6" s="40">
        <v>18224.496719999999</v>
      </c>
      <c r="L6" s="40">
        <v>18224.496719999999</v>
      </c>
      <c r="M6" s="40">
        <v>18224.496719999999</v>
      </c>
      <c r="N6" s="40">
        <v>18224.496719999999</v>
      </c>
      <c r="O6" s="40">
        <v>18224.496719999999</v>
      </c>
      <c r="P6" s="40">
        <v>18224.496719999999</v>
      </c>
      <c r="Q6" s="41">
        <v>18224.496719999999</v>
      </c>
      <c r="R6" s="46">
        <f t="shared" si="1"/>
        <v>273367.45079999999</v>
      </c>
    </row>
    <row r="7" spans="1:21">
      <c r="A7" s="19" t="str">
        <f>VLOOKUP(B7,'2021 Summary'!A:F,6,0)</f>
        <v>Nuclear</v>
      </c>
      <c r="B7" s="20" t="s">
        <v>35</v>
      </c>
      <c r="C7" s="42">
        <v>27923059.299976982</v>
      </c>
      <c r="D7" s="40">
        <v>27923059.299976982</v>
      </c>
      <c r="E7" s="40">
        <v>27923059.299976982</v>
      </c>
      <c r="F7" s="40">
        <v>27923059.299976982</v>
      </c>
      <c r="G7" s="40">
        <v>27923059.299976982</v>
      </c>
      <c r="H7" s="40">
        <v>27923059.299976982</v>
      </c>
      <c r="I7" s="40">
        <v>27923059.299976982</v>
      </c>
      <c r="J7" s="40">
        <v>27923059.299976982</v>
      </c>
      <c r="K7" s="40">
        <v>27923059.299976982</v>
      </c>
      <c r="L7" s="40">
        <v>27923059.299976982</v>
      </c>
      <c r="M7" s="40">
        <v>27923059.299976982</v>
      </c>
      <c r="N7" s="40">
        <v>27923059.299976982</v>
      </c>
      <c r="O7" s="40">
        <v>27923059.299976982</v>
      </c>
      <c r="P7" s="40">
        <v>27923059.299976982</v>
      </c>
      <c r="Q7" s="41">
        <v>27923059.299976982</v>
      </c>
      <c r="R7" s="46">
        <f t="shared" si="1"/>
        <v>418845889.49965483</v>
      </c>
    </row>
    <row r="8" spans="1:21">
      <c r="A8" s="19" t="str">
        <f>VLOOKUP(B8,'2021 Summary'!A:F,6,0)</f>
        <v>Fossil Fuel</v>
      </c>
      <c r="B8" s="20" t="s">
        <v>36</v>
      </c>
      <c r="C8" s="39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1">
        <v>0</v>
      </c>
      <c r="R8" s="46">
        <f t="shared" si="1"/>
        <v>0</v>
      </c>
    </row>
    <row r="9" spans="1:21">
      <c r="A9" s="19" t="str">
        <f>VLOOKUP(B9,'2021 Summary'!A:F,6,0)</f>
        <v>Fossil Fuel</v>
      </c>
      <c r="B9" s="20" t="s">
        <v>37</v>
      </c>
      <c r="C9" s="39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1">
        <v>0</v>
      </c>
      <c r="R9" s="46">
        <f t="shared" si="1"/>
        <v>0</v>
      </c>
    </row>
    <row r="10" spans="1:21">
      <c r="A10" s="19" t="str">
        <f>VLOOKUP(B10,'2021 Summary'!A:F,6,0)</f>
        <v>Renewable (Non-Emitting)</v>
      </c>
      <c r="B10" s="20" t="s">
        <v>38</v>
      </c>
      <c r="C10" s="39">
        <v>1446970.2565396992</v>
      </c>
      <c r="D10" s="40">
        <v>1446970.2565396992</v>
      </c>
      <c r="E10" s="40">
        <v>1446970.2565396992</v>
      </c>
      <c r="F10" s="40">
        <v>1446970.2565396992</v>
      </c>
      <c r="G10" s="40">
        <v>1446970.2565396992</v>
      </c>
      <c r="H10" s="40">
        <v>1443635.8896525723</v>
      </c>
      <c r="I10" s="40">
        <v>1436967.1558783185</v>
      </c>
      <c r="J10" s="40">
        <v>1426674.1102702313</v>
      </c>
      <c r="K10" s="40">
        <v>1426674.1102702313</v>
      </c>
      <c r="L10" s="40">
        <v>1426674.1102702313</v>
      </c>
      <c r="M10" s="40">
        <v>1426674.1102702313</v>
      </c>
      <c r="N10" s="40">
        <v>1426674.1102702313</v>
      </c>
      <c r="O10" s="40">
        <v>1426674.1102702313</v>
      </c>
      <c r="P10" s="40">
        <v>1426674.1102702313</v>
      </c>
      <c r="Q10" s="41">
        <v>1426674.1102702313</v>
      </c>
      <c r="R10" s="46">
        <f t="shared" si="1"/>
        <v>21528847.210391242</v>
      </c>
    </row>
    <row r="11" spans="1:21" ht="15" thickBot="1">
      <c r="A11" s="19" t="str">
        <f>VLOOKUP(B11,'2021 Summary'!A:F,6,0)</f>
        <v>Renewable (Non-Emitting)</v>
      </c>
      <c r="B11" s="20" t="s">
        <v>39</v>
      </c>
      <c r="C11" s="39">
        <v>19729.053</v>
      </c>
      <c r="D11" s="40">
        <v>19729.053</v>
      </c>
      <c r="E11" s="40">
        <v>19729.053</v>
      </c>
      <c r="F11" s="40">
        <v>19729.053</v>
      </c>
      <c r="G11" s="40">
        <v>19729.053</v>
      </c>
      <c r="H11" s="40">
        <v>19729.053</v>
      </c>
      <c r="I11" s="40">
        <v>19729.053</v>
      </c>
      <c r="J11" s="40">
        <v>19729.053</v>
      </c>
      <c r="K11" s="40">
        <v>19729.053</v>
      </c>
      <c r="L11" s="40">
        <v>19729.053</v>
      </c>
      <c r="M11" s="40">
        <v>19729.053</v>
      </c>
      <c r="N11" s="40">
        <v>19729.053</v>
      </c>
      <c r="O11" s="40">
        <v>19729.053</v>
      </c>
      <c r="P11" s="40">
        <v>19729.053</v>
      </c>
      <c r="Q11" s="41">
        <v>19729.053</v>
      </c>
      <c r="R11" s="46">
        <f t="shared" si="1"/>
        <v>295935.7950000001</v>
      </c>
    </row>
    <row r="12" spans="1:21" ht="15" thickBot="1">
      <c r="A12" s="175" t="s">
        <v>41</v>
      </c>
      <c r="B12" s="176"/>
      <c r="C12" s="36">
        <f t="shared" ref="C12:Q12" si="2">SUM(C3:C11)</f>
        <v>61553634.863999993</v>
      </c>
      <c r="D12" s="37">
        <f t="shared" si="2"/>
        <v>62169171.212640002</v>
      </c>
      <c r="E12" s="37">
        <f t="shared" si="2"/>
        <v>62790862.924766406</v>
      </c>
      <c r="F12" s="37">
        <f t="shared" si="2"/>
        <v>63418771.554014072</v>
      </c>
      <c r="G12" s="37">
        <f t="shared" si="2"/>
        <v>64052959.269554205</v>
      </c>
      <c r="H12" s="37">
        <f t="shared" si="2"/>
        <v>64693488.862249747</v>
      </c>
      <c r="I12" s="37">
        <f t="shared" si="2"/>
        <v>65340423.750872247</v>
      </c>
      <c r="J12" s="37">
        <f t="shared" si="2"/>
        <v>65993827.988380976</v>
      </c>
      <c r="K12" s="37">
        <f t="shared" si="2"/>
        <v>66653766.268264778</v>
      </c>
      <c r="L12" s="37">
        <f t="shared" si="2"/>
        <v>67320303.930947423</v>
      </c>
      <c r="M12" s="37">
        <f t="shared" si="2"/>
        <v>67993506.970256895</v>
      </c>
      <c r="N12" s="37">
        <f t="shared" si="2"/>
        <v>68673442.03995946</v>
      </c>
      <c r="O12" s="37">
        <f t="shared" si="2"/>
        <v>69360176.460359052</v>
      </c>
      <c r="P12" s="37">
        <f t="shared" si="2"/>
        <v>70053778.224962637</v>
      </c>
      <c r="Q12" s="38">
        <f t="shared" si="2"/>
        <v>70754316.007212266</v>
      </c>
      <c r="R12" s="46"/>
    </row>
    <row r="13" spans="1:21" ht="15" thickBot="1">
      <c r="A13" s="175" t="s">
        <v>42</v>
      </c>
      <c r="B13" s="175"/>
      <c r="C13" s="43">
        <v>61553634.863999993</v>
      </c>
      <c r="D13" s="44">
        <f>C13*1.01</f>
        <v>62169171.212639995</v>
      </c>
      <c r="E13" s="44">
        <f t="shared" ref="E13:Q13" si="3">D13*1.01</f>
        <v>62790862.924766399</v>
      </c>
      <c r="F13" s="44">
        <f t="shared" si="3"/>
        <v>63418771.554014064</v>
      </c>
      <c r="G13" s="44">
        <f t="shared" si="3"/>
        <v>64052959.269554205</v>
      </c>
      <c r="H13" s="44">
        <f t="shared" si="3"/>
        <v>64693488.862249747</v>
      </c>
      <c r="I13" s="44">
        <f t="shared" si="3"/>
        <v>65340423.750872247</v>
      </c>
      <c r="J13" s="44">
        <f t="shared" si="3"/>
        <v>65993827.988380969</v>
      </c>
      <c r="K13" s="44">
        <f t="shared" si="3"/>
        <v>66653766.268264778</v>
      </c>
      <c r="L13" s="44">
        <f t="shared" si="3"/>
        <v>67320303.930947423</v>
      </c>
      <c r="M13" s="44">
        <f t="shared" si="3"/>
        <v>67993506.970256895</v>
      </c>
      <c r="N13" s="44">
        <f t="shared" si="3"/>
        <v>68673442.03995946</v>
      </c>
      <c r="O13" s="44">
        <f t="shared" si="3"/>
        <v>69360176.460359052</v>
      </c>
      <c r="P13" s="44">
        <f t="shared" si="3"/>
        <v>70053778.224962637</v>
      </c>
      <c r="Q13" s="45">
        <f t="shared" si="3"/>
        <v>70754316.007212266</v>
      </c>
      <c r="R13" s="46"/>
    </row>
    <row r="14" spans="1:21" ht="15" thickBot="1">
      <c r="B14" s="21"/>
    </row>
    <row r="15" spans="1:21" ht="15" thickBot="1">
      <c r="B15" s="1"/>
      <c r="C15" s="172" t="s">
        <v>43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4"/>
    </row>
    <row r="16" spans="1:21" ht="15" thickBot="1">
      <c r="B16" s="16" t="s">
        <v>28</v>
      </c>
      <c r="C16" s="22">
        <v>2021</v>
      </c>
      <c r="D16" s="23">
        <f t="shared" ref="D16:Q16" si="4">C16+1</f>
        <v>2022</v>
      </c>
      <c r="E16" s="23">
        <f t="shared" si="4"/>
        <v>2023</v>
      </c>
      <c r="F16" s="23">
        <f t="shared" si="4"/>
        <v>2024</v>
      </c>
      <c r="G16" s="23">
        <f t="shared" si="4"/>
        <v>2025</v>
      </c>
      <c r="H16" s="23">
        <f t="shared" si="4"/>
        <v>2026</v>
      </c>
      <c r="I16" s="23">
        <f t="shared" si="4"/>
        <v>2027</v>
      </c>
      <c r="J16" s="23">
        <f t="shared" si="4"/>
        <v>2028</v>
      </c>
      <c r="K16" s="23">
        <f t="shared" si="4"/>
        <v>2029</v>
      </c>
      <c r="L16" s="23">
        <f t="shared" si="4"/>
        <v>2030</v>
      </c>
      <c r="M16" s="23">
        <f t="shared" si="4"/>
        <v>2031</v>
      </c>
      <c r="N16" s="23">
        <f t="shared" si="4"/>
        <v>2032</v>
      </c>
      <c r="O16" s="23">
        <f t="shared" si="4"/>
        <v>2033</v>
      </c>
      <c r="P16" s="23">
        <f t="shared" si="4"/>
        <v>2034</v>
      </c>
      <c r="Q16" s="24">
        <f t="shared" si="4"/>
        <v>2035</v>
      </c>
    </row>
    <row r="17" spans="2:17">
      <c r="B17" s="48" t="s">
        <v>29</v>
      </c>
      <c r="C17" s="25">
        <f>C3*VLOOKUP($B17,'2021 Summary'!$A:$N,11,0)</f>
        <v>0</v>
      </c>
      <c r="D17" s="26">
        <f>D3*VLOOKUP($B17,'2021 Summary'!$A:$N,11,0)</f>
        <v>0</v>
      </c>
      <c r="E17" s="26">
        <f>E3*VLOOKUP($B17,'2021 Summary'!$A:$N,11,0)</f>
        <v>0</v>
      </c>
      <c r="F17" s="26">
        <f>F3*VLOOKUP($B17,'2021 Summary'!$A:$N,11,0)</f>
        <v>0</v>
      </c>
      <c r="G17" s="26">
        <f>G3*VLOOKUP($B17,'2021 Summary'!$A:$N,11,0)</f>
        <v>0</v>
      </c>
      <c r="H17" s="26">
        <f>H3*VLOOKUP($B17,'2021 Summary'!$A:$N,11,0)</f>
        <v>0</v>
      </c>
      <c r="I17" s="26">
        <f>I3*VLOOKUP($B17,'2021 Summary'!$A:$N,11,0)</f>
        <v>0</v>
      </c>
      <c r="J17" s="26">
        <f>J3*VLOOKUP($B17,'2021 Summary'!$A:$N,11,0)</f>
        <v>0</v>
      </c>
      <c r="K17" s="26">
        <f>K3*VLOOKUP($B17,'2021 Summary'!$A:$N,11,0)</f>
        <v>0</v>
      </c>
      <c r="L17" s="26">
        <f>L3*VLOOKUP($B17,'2021 Summary'!$A:$N,11,0)</f>
        <v>0</v>
      </c>
      <c r="M17" s="26">
        <f>M3*VLOOKUP($B17,'2021 Summary'!$A:$N,11,0)</f>
        <v>0</v>
      </c>
      <c r="N17" s="26">
        <f>N3*VLOOKUP($B17,'2021 Summary'!$A:$N,11,0)</f>
        <v>0</v>
      </c>
      <c r="O17" s="26">
        <f>O3*VLOOKUP($B17,'2021 Summary'!$A:$N,11,0)</f>
        <v>0</v>
      </c>
      <c r="P17" s="26">
        <f>P3*VLOOKUP($B17,'2021 Summary'!$A:$N,11,0)</f>
        <v>0</v>
      </c>
      <c r="Q17" s="27">
        <f>Q3*VLOOKUP($B17,'2021 Summary'!$A:$N,11,0)</f>
        <v>0</v>
      </c>
    </row>
    <row r="18" spans="2:17">
      <c r="B18" s="34" t="s">
        <v>31</v>
      </c>
      <c r="C18" s="28">
        <f>C4*VLOOKUP($B18,'2021 Summary'!$A:$N,11,0)</f>
        <v>0</v>
      </c>
      <c r="D18" s="29">
        <f>D4*VLOOKUP($B18,'2021 Summary'!$A:$N,11,0)</f>
        <v>0</v>
      </c>
      <c r="E18" s="29">
        <f>E4*VLOOKUP($B18,'2021 Summary'!$A:$N,11,0)</f>
        <v>0</v>
      </c>
      <c r="F18" s="29">
        <f>F4*VLOOKUP($B18,'2021 Summary'!$A:$N,11,0)</f>
        <v>0</v>
      </c>
      <c r="G18" s="29">
        <f>G4*VLOOKUP($B18,'2021 Summary'!$A:$N,11,0)</f>
        <v>0</v>
      </c>
      <c r="H18" s="29">
        <f>H4*VLOOKUP($B18,'2021 Summary'!$A:$N,11,0)</f>
        <v>0</v>
      </c>
      <c r="I18" s="29">
        <f>I4*VLOOKUP($B18,'2021 Summary'!$A:$N,11,0)</f>
        <v>0</v>
      </c>
      <c r="J18" s="29">
        <f>J4*VLOOKUP($B18,'2021 Summary'!$A:$N,11,0)</f>
        <v>0</v>
      </c>
      <c r="K18" s="29">
        <f>K4*VLOOKUP($B18,'2021 Summary'!$A:$N,11,0)</f>
        <v>0</v>
      </c>
      <c r="L18" s="29">
        <f>L4*VLOOKUP($B18,'2021 Summary'!$A:$N,11,0)</f>
        <v>0</v>
      </c>
      <c r="M18" s="29">
        <f>M4*VLOOKUP($B18,'2021 Summary'!$A:$N,11,0)</f>
        <v>0</v>
      </c>
      <c r="N18" s="29">
        <f>N4*VLOOKUP($B18,'2021 Summary'!$A:$N,11,0)</f>
        <v>0</v>
      </c>
      <c r="O18" s="29">
        <f>O4*VLOOKUP($B18,'2021 Summary'!$A:$N,11,0)</f>
        <v>0</v>
      </c>
      <c r="P18" s="29">
        <f>P4*VLOOKUP($B18,'2021 Summary'!$A:$N,11,0)</f>
        <v>0</v>
      </c>
      <c r="Q18" s="30">
        <f>Q4*VLOOKUP($B18,'2021 Summary'!$A:$N,11,0)</f>
        <v>0</v>
      </c>
    </row>
    <row r="19" spans="2:17">
      <c r="B19" s="34" t="s">
        <v>32</v>
      </c>
      <c r="C19" s="28">
        <f>C5*VLOOKUP($B19,'2021 Summary'!$A:$N,11,0)</f>
        <v>12313.774594308639</v>
      </c>
      <c r="D19" s="29">
        <f>D5*VLOOKUP($B19,'2021 Summary'!$A:$N,11,0)</f>
        <v>12549.56312051036</v>
      </c>
      <c r="E19" s="29">
        <f>E5*VLOOKUP($B19,'2021 Summary'!$A:$N,11,0)</f>
        <v>12787.709531974098</v>
      </c>
      <c r="F19" s="29">
        <f>F5*VLOOKUP($B19,'2021 Summary'!$A:$N,11,0)</f>
        <v>13028.237407552475</v>
      </c>
      <c r="G19" s="29">
        <f>G5*VLOOKUP($B19,'2021 Summary'!$A:$N,11,0)</f>
        <v>13271.170561886631</v>
      </c>
      <c r="H19" s="29">
        <f>H5*VLOOKUP($B19,'2021 Summary'!$A:$N,11,0)</f>
        <v>13517.810316695315</v>
      </c>
      <c r="I19" s="29">
        <f>I5*VLOOKUP($B19,'2021 Summary'!$A:$N,11,0)</f>
        <v>13768.180965293956</v>
      </c>
      <c r="J19" s="29">
        <f>J5*VLOOKUP($B19,'2021 Summary'!$A:$N,11,0)</f>
        <v>14022.418110794724</v>
      </c>
      <c r="K19" s="29">
        <f>K5*VLOOKUP($B19,'2021 Summary'!$A:$N,11,0)</f>
        <v>14275.215325356796</v>
      </c>
      <c r="L19" s="29">
        <f>L5*VLOOKUP($B19,'2021 Summary'!$A:$N,11,0)</f>
        <v>14530.540512064488</v>
      </c>
      <c r="M19" s="29">
        <f>M5*VLOOKUP($B19,'2021 Summary'!$A:$N,11,0)</f>
        <v>14788.418950639259</v>
      </c>
      <c r="N19" s="29">
        <f>N5*VLOOKUP($B19,'2021 Summary'!$A:$N,11,0)</f>
        <v>15048.876173599778</v>
      </c>
      <c r="O19" s="29">
        <f>O5*VLOOKUP($B19,'2021 Summary'!$A:$N,11,0)</f>
        <v>15311.937968789902</v>
      </c>
      <c r="P19" s="29">
        <f>P5*VLOOKUP($B19,'2021 Summary'!$A:$N,11,0)</f>
        <v>15577.630381931926</v>
      </c>
      <c r="Q19" s="30">
        <f>Q5*VLOOKUP($B19,'2021 Summary'!$A:$N,11,0)</f>
        <v>15845.979719205372</v>
      </c>
    </row>
    <row r="20" spans="2:17">
      <c r="B20" s="34" t="s">
        <v>34</v>
      </c>
      <c r="C20" s="28">
        <f>C6*VLOOKUP($B20,'2021 Summary'!$A:$N,11,0)</f>
        <v>0</v>
      </c>
      <c r="D20" s="29">
        <f>D6*VLOOKUP($B20,'2021 Summary'!$A:$N,11,0)</f>
        <v>0</v>
      </c>
      <c r="E20" s="29">
        <f>E6*VLOOKUP($B20,'2021 Summary'!$A:$N,11,0)</f>
        <v>0</v>
      </c>
      <c r="F20" s="29">
        <f>F6*VLOOKUP($B20,'2021 Summary'!$A:$N,11,0)</f>
        <v>0</v>
      </c>
      <c r="G20" s="29">
        <f>G6*VLOOKUP($B20,'2021 Summary'!$A:$N,11,0)</f>
        <v>0</v>
      </c>
      <c r="H20" s="29">
        <f>H6*VLOOKUP($B20,'2021 Summary'!$A:$N,11,0)</f>
        <v>0</v>
      </c>
      <c r="I20" s="29">
        <f>I6*VLOOKUP($B20,'2021 Summary'!$A:$N,11,0)</f>
        <v>0</v>
      </c>
      <c r="J20" s="29">
        <f>J6*VLOOKUP($B20,'2021 Summary'!$A:$N,11,0)</f>
        <v>0</v>
      </c>
      <c r="K20" s="29">
        <f>K6*VLOOKUP($B20,'2021 Summary'!$A:$N,11,0)</f>
        <v>0</v>
      </c>
      <c r="L20" s="29">
        <f>L6*VLOOKUP($B20,'2021 Summary'!$A:$N,11,0)</f>
        <v>0</v>
      </c>
      <c r="M20" s="29">
        <f>M6*VLOOKUP($B20,'2021 Summary'!$A:$N,11,0)</f>
        <v>0</v>
      </c>
      <c r="N20" s="29">
        <f>N6*VLOOKUP($B20,'2021 Summary'!$A:$N,11,0)</f>
        <v>0</v>
      </c>
      <c r="O20" s="29">
        <f>O6*VLOOKUP($B20,'2021 Summary'!$A:$N,11,0)</f>
        <v>0</v>
      </c>
      <c r="P20" s="29">
        <f>P6*VLOOKUP($B20,'2021 Summary'!$A:$N,11,0)</f>
        <v>0</v>
      </c>
      <c r="Q20" s="30">
        <f>Q6*VLOOKUP($B20,'2021 Summary'!$A:$N,11,0)</f>
        <v>0</v>
      </c>
    </row>
    <row r="21" spans="2:17">
      <c r="B21" s="34" t="s">
        <v>35</v>
      </c>
      <c r="C21" s="28">
        <f>C7*VLOOKUP($B21,'2021 Summary'!$A:$N,11,0)</f>
        <v>0</v>
      </c>
      <c r="D21" s="29">
        <f>D7*VLOOKUP($B21,'2021 Summary'!$A:$N,11,0)</f>
        <v>0</v>
      </c>
      <c r="E21" s="29">
        <f>E7*VLOOKUP($B21,'2021 Summary'!$A:$N,11,0)</f>
        <v>0</v>
      </c>
      <c r="F21" s="29">
        <f>F7*VLOOKUP($B21,'2021 Summary'!$A:$N,11,0)</f>
        <v>0</v>
      </c>
      <c r="G21" s="29">
        <f>G7*VLOOKUP($B21,'2021 Summary'!$A:$N,11,0)</f>
        <v>0</v>
      </c>
      <c r="H21" s="29">
        <f>H7*VLOOKUP($B21,'2021 Summary'!$A:$N,11,0)</f>
        <v>0</v>
      </c>
      <c r="I21" s="29">
        <f>I7*VLOOKUP($B21,'2021 Summary'!$A:$N,11,0)</f>
        <v>0</v>
      </c>
      <c r="J21" s="29">
        <f>J7*VLOOKUP($B21,'2021 Summary'!$A:$N,11,0)</f>
        <v>0</v>
      </c>
      <c r="K21" s="29">
        <f>K7*VLOOKUP($B21,'2021 Summary'!$A:$N,11,0)</f>
        <v>0</v>
      </c>
      <c r="L21" s="29">
        <f>L7*VLOOKUP($B21,'2021 Summary'!$A:$N,11,0)</f>
        <v>0</v>
      </c>
      <c r="M21" s="29">
        <f>M7*VLOOKUP($B21,'2021 Summary'!$A:$N,11,0)</f>
        <v>0</v>
      </c>
      <c r="N21" s="29">
        <f>N7*VLOOKUP($B21,'2021 Summary'!$A:$N,11,0)</f>
        <v>0</v>
      </c>
      <c r="O21" s="29">
        <f>O7*VLOOKUP($B21,'2021 Summary'!$A:$N,11,0)</f>
        <v>0</v>
      </c>
      <c r="P21" s="29">
        <f>P7*VLOOKUP($B21,'2021 Summary'!$A:$N,11,0)</f>
        <v>0</v>
      </c>
      <c r="Q21" s="30">
        <f>Q7*VLOOKUP($B21,'2021 Summary'!$A:$N,11,0)</f>
        <v>0</v>
      </c>
    </row>
    <row r="22" spans="2:17">
      <c r="B22" s="34" t="s">
        <v>36</v>
      </c>
      <c r="C22" s="28">
        <f>C8*VLOOKUP($B22,'2021 Summary'!$A:$N,11,0)</f>
        <v>0</v>
      </c>
      <c r="D22" s="29">
        <f>D8*VLOOKUP($B22,'2021 Summary'!$A:$N,11,0)</f>
        <v>0</v>
      </c>
      <c r="E22" s="29">
        <f>E8*VLOOKUP($B22,'2021 Summary'!$A:$N,11,0)</f>
        <v>0</v>
      </c>
      <c r="F22" s="29">
        <f>F8*VLOOKUP($B22,'2021 Summary'!$A:$N,11,0)</f>
        <v>0</v>
      </c>
      <c r="G22" s="29">
        <f>G8*VLOOKUP($B22,'2021 Summary'!$A:$N,11,0)</f>
        <v>0</v>
      </c>
      <c r="H22" s="29">
        <f>H8*VLOOKUP($B22,'2021 Summary'!$A:$N,11,0)</f>
        <v>0</v>
      </c>
      <c r="I22" s="29">
        <f>I8*VLOOKUP($B22,'2021 Summary'!$A:$N,11,0)</f>
        <v>0</v>
      </c>
      <c r="J22" s="29">
        <f>J8*VLOOKUP($B22,'2021 Summary'!$A:$N,11,0)</f>
        <v>0</v>
      </c>
      <c r="K22" s="29">
        <f>K8*VLOOKUP($B22,'2021 Summary'!$A:$N,11,0)</f>
        <v>0</v>
      </c>
      <c r="L22" s="29">
        <f>L8*VLOOKUP($B22,'2021 Summary'!$A:$N,11,0)</f>
        <v>0</v>
      </c>
      <c r="M22" s="29">
        <f>M8*VLOOKUP($B22,'2021 Summary'!$A:$N,11,0)</f>
        <v>0</v>
      </c>
      <c r="N22" s="29">
        <f>N8*VLOOKUP($B22,'2021 Summary'!$A:$N,11,0)</f>
        <v>0</v>
      </c>
      <c r="O22" s="29">
        <f>O8*VLOOKUP($B22,'2021 Summary'!$A:$N,11,0)</f>
        <v>0</v>
      </c>
      <c r="P22" s="29">
        <f>P8*VLOOKUP($B22,'2021 Summary'!$A:$N,11,0)</f>
        <v>0</v>
      </c>
      <c r="Q22" s="30">
        <f>Q8*VLOOKUP($B22,'2021 Summary'!$A:$N,11,0)</f>
        <v>0</v>
      </c>
    </row>
    <row r="23" spans="2:17">
      <c r="B23" s="34" t="s">
        <v>37</v>
      </c>
      <c r="C23" s="28">
        <f>C9*VLOOKUP($B23,'2021 Summary'!$A:$N,11,0)</f>
        <v>0</v>
      </c>
      <c r="D23" s="29">
        <f>D9*VLOOKUP($B23,'2021 Summary'!$A:$N,11,0)</f>
        <v>0</v>
      </c>
      <c r="E23" s="29">
        <f>E9*VLOOKUP($B23,'2021 Summary'!$A:$N,11,0)</f>
        <v>0</v>
      </c>
      <c r="F23" s="29">
        <f>F9*VLOOKUP($B23,'2021 Summary'!$A:$N,11,0)</f>
        <v>0</v>
      </c>
      <c r="G23" s="29">
        <f>G9*VLOOKUP($B23,'2021 Summary'!$A:$N,11,0)</f>
        <v>0</v>
      </c>
      <c r="H23" s="29">
        <f>H9*VLOOKUP($B23,'2021 Summary'!$A:$N,11,0)</f>
        <v>0</v>
      </c>
      <c r="I23" s="29">
        <f>I9*VLOOKUP($B23,'2021 Summary'!$A:$N,11,0)</f>
        <v>0</v>
      </c>
      <c r="J23" s="29">
        <f>J9*VLOOKUP($B23,'2021 Summary'!$A:$N,11,0)</f>
        <v>0</v>
      </c>
      <c r="K23" s="29">
        <f>K9*VLOOKUP($B23,'2021 Summary'!$A:$N,11,0)</f>
        <v>0</v>
      </c>
      <c r="L23" s="29">
        <f>L9*VLOOKUP($B23,'2021 Summary'!$A:$N,11,0)</f>
        <v>0</v>
      </c>
      <c r="M23" s="29">
        <f>M9*VLOOKUP($B23,'2021 Summary'!$A:$N,11,0)</f>
        <v>0</v>
      </c>
      <c r="N23" s="29">
        <f>N9*VLOOKUP($B23,'2021 Summary'!$A:$N,11,0)</f>
        <v>0</v>
      </c>
      <c r="O23" s="29">
        <f>O9*VLOOKUP($B23,'2021 Summary'!$A:$N,11,0)</f>
        <v>0</v>
      </c>
      <c r="P23" s="29">
        <f>P9*VLOOKUP($B23,'2021 Summary'!$A:$N,11,0)</f>
        <v>0</v>
      </c>
      <c r="Q23" s="30">
        <f>Q9*VLOOKUP($B23,'2021 Summary'!$A:$N,11,0)</f>
        <v>0</v>
      </c>
    </row>
    <row r="24" spans="2:17">
      <c r="B24" s="34" t="s">
        <v>38</v>
      </c>
      <c r="C24" s="28">
        <f>C10*VLOOKUP($B24,'2021 Summary'!$A:$N,11,0)</f>
        <v>0</v>
      </c>
      <c r="D24" s="29">
        <f>D10*VLOOKUP($B24,'2021 Summary'!$A:$N,11,0)</f>
        <v>0</v>
      </c>
      <c r="E24" s="29">
        <f>E10*VLOOKUP($B24,'2021 Summary'!$A:$N,11,0)</f>
        <v>0</v>
      </c>
      <c r="F24" s="29">
        <f>F10*VLOOKUP($B24,'2021 Summary'!$A:$N,11,0)</f>
        <v>0</v>
      </c>
      <c r="G24" s="29">
        <f>G10*VLOOKUP($B24,'2021 Summary'!$A:$N,11,0)</f>
        <v>0</v>
      </c>
      <c r="H24" s="29">
        <f>H10*VLOOKUP($B24,'2021 Summary'!$A:$N,11,0)</f>
        <v>0</v>
      </c>
      <c r="I24" s="29">
        <f>I10*VLOOKUP($B24,'2021 Summary'!$A:$N,11,0)</f>
        <v>0</v>
      </c>
      <c r="J24" s="29">
        <f>J10*VLOOKUP($B24,'2021 Summary'!$A:$N,11,0)</f>
        <v>0</v>
      </c>
      <c r="K24" s="29">
        <f>K10*VLOOKUP($B24,'2021 Summary'!$A:$N,11,0)</f>
        <v>0</v>
      </c>
      <c r="L24" s="29">
        <f>L10*VLOOKUP($B24,'2021 Summary'!$A:$N,11,0)</f>
        <v>0</v>
      </c>
      <c r="M24" s="29">
        <f>M10*VLOOKUP($B24,'2021 Summary'!$A:$N,11,0)</f>
        <v>0</v>
      </c>
      <c r="N24" s="29">
        <f>N10*VLOOKUP($B24,'2021 Summary'!$A:$N,11,0)</f>
        <v>0</v>
      </c>
      <c r="O24" s="29">
        <f>O10*VLOOKUP($B24,'2021 Summary'!$A:$N,11,0)</f>
        <v>0</v>
      </c>
      <c r="P24" s="29">
        <f>P10*VLOOKUP($B24,'2021 Summary'!$A:$N,11,0)</f>
        <v>0</v>
      </c>
      <c r="Q24" s="30">
        <f>Q10*VLOOKUP($B24,'2021 Summary'!$A:$N,11,0)</f>
        <v>0</v>
      </c>
    </row>
    <row r="25" spans="2:17" ht="15" thickBot="1">
      <c r="B25" s="35" t="s">
        <v>39</v>
      </c>
      <c r="C25" s="31">
        <f>C11*VLOOKUP($B25,'2021 Summary'!$A:$N,11,0)</f>
        <v>0</v>
      </c>
      <c r="D25" s="32">
        <f>D11*VLOOKUP($B25,'2021 Summary'!$A:$N,11,0)</f>
        <v>0</v>
      </c>
      <c r="E25" s="32">
        <f>E11*VLOOKUP($B25,'2021 Summary'!$A:$N,11,0)</f>
        <v>0</v>
      </c>
      <c r="F25" s="32">
        <f>F11*VLOOKUP($B25,'2021 Summary'!$A:$N,11,0)</f>
        <v>0</v>
      </c>
      <c r="G25" s="32">
        <f>G11*VLOOKUP($B25,'2021 Summary'!$A:$N,11,0)</f>
        <v>0</v>
      </c>
      <c r="H25" s="32">
        <f>H11*VLOOKUP($B25,'2021 Summary'!$A:$N,11,0)</f>
        <v>0</v>
      </c>
      <c r="I25" s="32">
        <f>I11*VLOOKUP($B25,'2021 Summary'!$A:$N,11,0)</f>
        <v>0</v>
      </c>
      <c r="J25" s="32">
        <f>J11*VLOOKUP($B25,'2021 Summary'!$A:$N,11,0)</f>
        <v>0</v>
      </c>
      <c r="K25" s="32">
        <f>K11*VLOOKUP($B25,'2021 Summary'!$A:$N,11,0)</f>
        <v>0</v>
      </c>
      <c r="L25" s="32">
        <f>L11*VLOOKUP($B25,'2021 Summary'!$A:$N,11,0)</f>
        <v>0</v>
      </c>
      <c r="M25" s="32">
        <f>M11*VLOOKUP($B25,'2021 Summary'!$A:$N,11,0)</f>
        <v>0</v>
      </c>
      <c r="N25" s="32">
        <f>N11*VLOOKUP($B25,'2021 Summary'!$A:$N,11,0)</f>
        <v>0</v>
      </c>
      <c r="O25" s="32">
        <f>O11*VLOOKUP($B25,'2021 Summary'!$A:$N,11,0)</f>
        <v>0</v>
      </c>
      <c r="P25" s="32">
        <f>P11*VLOOKUP($B25,'2021 Summary'!$A:$N,11,0)</f>
        <v>0</v>
      </c>
      <c r="Q25" s="33">
        <f>Q11*VLOOKUP($B25,'2021 Summary'!$A:$N,11,0)</f>
        <v>0</v>
      </c>
    </row>
    <row r="26" spans="2:17">
      <c r="B26" s="21"/>
      <c r="C26" s="144">
        <f>SUM(C17:C25)</f>
        <v>12313.774594308639</v>
      </c>
      <c r="D26" s="144">
        <f t="shared" ref="D26:Q26" si="5">SUM(D17:D25)</f>
        <v>12549.56312051036</v>
      </c>
      <c r="E26" s="144">
        <f t="shared" si="5"/>
        <v>12787.709531974098</v>
      </c>
      <c r="F26" s="144">
        <f t="shared" si="5"/>
        <v>13028.237407552475</v>
      </c>
      <c r="G26" s="144">
        <f t="shared" si="5"/>
        <v>13271.170561886631</v>
      </c>
      <c r="H26" s="144">
        <f t="shared" si="5"/>
        <v>13517.810316695315</v>
      </c>
      <c r="I26" s="144">
        <f t="shared" si="5"/>
        <v>13768.180965293956</v>
      </c>
      <c r="J26" s="144">
        <f t="shared" si="5"/>
        <v>14022.418110794724</v>
      </c>
      <c r="K26" s="144">
        <f t="shared" si="5"/>
        <v>14275.215325356796</v>
      </c>
      <c r="L26" s="144">
        <f t="shared" si="5"/>
        <v>14530.540512064488</v>
      </c>
      <c r="M26" s="144">
        <f t="shared" si="5"/>
        <v>14788.418950639259</v>
      </c>
      <c r="N26" s="144">
        <f t="shared" si="5"/>
        <v>15048.876173599778</v>
      </c>
      <c r="O26" s="144">
        <f t="shared" si="5"/>
        <v>15311.937968789902</v>
      </c>
      <c r="P26" s="144">
        <f t="shared" si="5"/>
        <v>15577.630381931926</v>
      </c>
      <c r="Q26" s="144">
        <f t="shared" si="5"/>
        <v>15845.979719205372</v>
      </c>
    </row>
    <row r="27" spans="2:17" ht="15" thickBot="1">
      <c r="B27" s="21"/>
    </row>
    <row r="28" spans="2:17" ht="15" thickBot="1">
      <c r="B28" s="1"/>
      <c r="C28" s="172" t="s">
        <v>46</v>
      </c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4"/>
    </row>
    <row r="29" spans="2:17" ht="15" thickBot="1">
      <c r="B29" s="16" t="s">
        <v>28</v>
      </c>
      <c r="C29" s="22">
        <v>2021</v>
      </c>
      <c r="D29" s="23">
        <f t="shared" ref="D29:Q29" si="6">C29+1</f>
        <v>2022</v>
      </c>
      <c r="E29" s="23">
        <f t="shared" si="6"/>
        <v>2023</v>
      </c>
      <c r="F29" s="23">
        <f t="shared" si="6"/>
        <v>2024</v>
      </c>
      <c r="G29" s="23">
        <f t="shared" si="6"/>
        <v>2025</v>
      </c>
      <c r="H29" s="23">
        <f t="shared" si="6"/>
        <v>2026</v>
      </c>
      <c r="I29" s="23">
        <f t="shared" si="6"/>
        <v>2027</v>
      </c>
      <c r="J29" s="23">
        <f t="shared" si="6"/>
        <v>2028</v>
      </c>
      <c r="K29" s="23">
        <f t="shared" si="6"/>
        <v>2029</v>
      </c>
      <c r="L29" s="23">
        <f t="shared" si="6"/>
        <v>2030</v>
      </c>
      <c r="M29" s="23">
        <f t="shared" si="6"/>
        <v>2031</v>
      </c>
      <c r="N29" s="23">
        <f t="shared" si="6"/>
        <v>2032</v>
      </c>
      <c r="O29" s="23">
        <f t="shared" si="6"/>
        <v>2033</v>
      </c>
      <c r="P29" s="23">
        <f t="shared" si="6"/>
        <v>2034</v>
      </c>
      <c r="Q29" s="24">
        <f t="shared" si="6"/>
        <v>2035</v>
      </c>
    </row>
    <row r="30" spans="2:17">
      <c r="B30" s="48" t="s">
        <v>29</v>
      </c>
      <c r="C30" s="25">
        <f>C3*VLOOKUP($B30,'2021 Summary'!$A:$N,12,0)</f>
        <v>0</v>
      </c>
      <c r="D30" s="26">
        <f>D3*VLOOKUP($B30,'2021 Summary'!$A:$N,12,0)</f>
        <v>0</v>
      </c>
      <c r="E30" s="26">
        <f>E3*VLOOKUP($B30,'2021 Summary'!$A:$N,12,0)</f>
        <v>0</v>
      </c>
      <c r="F30" s="26">
        <f>F3*VLOOKUP($B30,'2021 Summary'!$A:$N,12,0)</f>
        <v>0</v>
      </c>
      <c r="G30" s="26">
        <f>G3*VLOOKUP($B30,'2021 Summary'!$A:$N,12,0)</f>
        <v>0</v>
      </c>
      <c r="H30" s="26">
        <f>H3*VLOOKUP($B30,'2021 Summary'!$A:$N,12,0)</f>
        <v>0</v>
      </c>
      <c r="I30" s="26">
        <f>I3*VLOOKUP($B30,'2021 Summary'!$A:$N,12,0)</f>
        <v>0</v>
      </c>
      <c r="J30" s="26">
        <f>J3*VLOOKUP($B30,'2021 Summary'!$A:$N,12,0)</f>
        <v>0</v>
      </c>
      <c r="K30" s="26">
        <f>K3*VLOOKUP($B30,'2021 Summary'!$A:$N,12,0)</f>
        <v>0</v>
      </c>
      <c r="L30" s="26">
        <f>L3*VLOOKUP($B30,'2021 Summary'!$A:$N,12,0)</f>
        <v>0</v>
      </c>
      <c r="M30" s="26">
        <f>M3*VLOOKUP($B30,'2021 Summary'!$A:$N,12,0)</f>
        <v>0</v>
      </c>
      <c r="N30" s="26">
        <f>N3*VLOOKUP($B30,'2021 Summary'!$A:$N,12,0)</f>
        <v>0</v>
      </c>
      <c r="O30" s="26">
        <f>O3*VLOOKUP($B30,'2021 Summary'!$A:$N,12,0)</f>
        <v>0</v>
      </c>
      <c r="P30" s="26">
        <f>P3*VLOOKUP($B30,'2021 Summary'!$A:$N,12,0)</f>
        <v>0</v>
      </c>
      <c r="Q30" s="27">
        <f>Q3*VLOOKUP($B30,'2021 Summary'!$A:$N,12,0)</f>
        <v>0</v>
      </c>
    </row>
    <row r="31" spans="2:17">
      <c r="B31" s="34" t="s">
        <v>31</v>
      </c>
      <c r="C31" s="28">
        <f>C4*VLOOKUP($B31,'2021 Summary'!$A:$N,12,0)</f>
        <v>0</v>
      </c>
      <c r="D31" s="29">
        <f>D4*VLOOKUP($B31,'2021 Summary'!$A:$N,12,0)</f>
        <v>0</v>
      </c>
      <c r="E31" s="29">
        <f>E4*VLOOKUP($B31,'2021 Summary'!$A:$N,12,0)</f>
        <v>0</v>
      </c>
      <c r="F31" s="29">
        <f>F4*VLOOKUP($B31,'2021 Summary'!$A:$N,12,0)</f>
        <v>0</v>
      </c>
      <c r="G31" s="29">
        <f>G4*VLOOKUP($B31,'2021 Summary'!$A:$N,12,0)</f>
        <v>0</v>
      </c>
      <c r="H31" s="29">
        <f>H4*VLOOKUP($B31,'2021 Summary'!$A:$N,12,0)</f>
        <v>0</v>
      </c>
      <c r="I31" s="29">
        <f>I4*VLOOKUP($B31,'2021 Summary'!$A:$N,12,0)</f>
        <v>0</v>
      </c>
      <c r="J31" s="29">
        <f>J4*VLOOKUP($B31,'2021 Summary'!$A:$N,12,0)</f>
        <v>0</v>
      </c>
      <c r="K31" s="29">
        <f>K4*VLOOKUP($B31,'2021 Summary'!$A:$N,12,0)</f>
        <v>0</v>
      </c>
      <c r="L31" s="29">
        <f>L4*VLOOKUP($B31,'2021 Summary'!$A:$N,12,0)</f>
        <v>0</v>
      </c>
      <c r="M31" s="29">
        <f>M4*VLOOKUP($B31,'2021 Summary'!$A:$N,12,0)</f>
        <v>0</v>
      </c>
      <c r="N31" s="29">
        <f>N4*VLOOKUP($B31,'2021 Summary'!$A:$N,12,0)</f>
        <v>0</v>
      </c>
      <c r="O31" s="29">
        <f>O4*VLOOKUP($B31,'2021 Summary'!$A:$N,12,0)</f>
        <v>0</v>
      </c>
      <c r="P31" s="29">
        <f>P4*VLOOKUP($B31,'2021 Summary'!$A:$N,12,0)</f>
        <v>0</v>
      </c>
      <c r="Q31" s="30">
        <f>Q4*VLOOKUP($B31,'2021 Summary'!$A:$N,12,0)</f>
        <v>0</v>
      </c>
    </row>
    <row r="32" spans="2:17">
      <c r="B32" s="34" t="s">
        <v>32</v>
      </c>
      <c r="C32" s="28">
        <f>C5*VLOOKUP($B32,'2021 Summary'!$A:$N,12,0)</f>
        <v>390.253079747377</v>
      </c>
      <c r="D32" s="29">
        <f>D5*VLOOKUP($B32,'2021 Summary'!$A:$N,12,0)</f>
        <v>397.725784222725</v>
      </c>
      <c r="E32" s="29">
        <f>E5*VLOOKUP($B32,'2021 Summary'!$A:$N,12,0)</f>
        <v>405.27321574282649</v>
      </c>
      <c r="F32" s="29">
        <f>F5*VLOOKUP($B32,'2021 Summary'!$A:$N,12,0)</f>
        <v>412.89612157812905</v>
      </c>
      <c r="G32" s="29">
        <f>G5*VLOOKUP($B32,'2021 Summary'!$A:$N,12,0)</f>
        <v>420.59525647178441</v>
      </c>
      <c r="H32" s="29">
        <f>H5*VLOOKUP($B32,'2021 Summary'!$A:$N,12,0)</f>
        <v>428.41186243326712</v>
      </c>
      <c r="I32" s="29">
        <f>I5*VLOOKUP($B32,'2021 Summary'!$A:$N,12,0)</f>
        <v>436.34670937606626</v>
      </c>
      <c r="J32" s="29">
        <f>J5*VLOOKUP($B32,'2021 Summary'!$A:$N,12,0)</f>
        <v>444.40409488836195</v>
      </c>
      <c r="K32" s="29">
        <f>K5*VLOOKUP($B32,'2021 Summary'!$A:$N,12,0)</f>
        <v>452.41584553223066</v>
      </c>
      <c r="L32" s="29">
        <f>L5*VLOOKUP($B32,'2021 Summary'!$A:$N,12,0)</f>
        <v>460.50771368253817</v>
      </c>
      <c r="M32" s="29">
        <f>M5*VLOOKUP($B32,'2021 Summary'!$A:$N,12,0)</f>
        <v>468.68050051434869</v>
      </c>
      <c r="N32" s="29">
        <f>N5*VLOOKUP($B32,'2021 Summary'!$A:$N,12,0)</f>
        <v>476.93501521447735</v>
      </c>
      <c r="O32" s="29">
        <f>O5*VLOOKUP($B32,'2021 Summary'!$A:$N,12,0)</f>
        <v>485.27207506160732</v>
      </c>
      <c r="P32" s="29">
        <f>P5*VLOOKUP($B32,'2021 Summary'!$A:$N,12,0)</f>
        <v>493.69250550720852</v>
      </c>
      <c r="Q32" s="30">
        <f>Q5*VLOOKUP($B32,'2021 Summary'!$A:$N,12,0)</f>
        <v>502.19714025726586</v>
      </c>
    </row>
    <row r="33" spans="2:17">
      <c r="B33" s="34" t="s">
        <v>34</v>
      </c>
      <c r="C33" s="28">
        <f>C6*VLOOKUP($B33,'2021 Summary'!$A:$N,12,0)</f>
        <v>0</v>
      </c>
      <c r="D33" s="29">
        <f>D6*VLOOKUP($B33,'2021 Summary'!$A:$N,12,0)</f>
        <v>0</v>
      </c>
      <c r="E33" s="29">
        <f>E6*VLOOKUP($B33,'2021 Summary'!$A:$N,12,0)</f>
        <v>0</v>
      </c>
      <c r="F33" s="29">
        <f>F6*VLOOKUP($B33,'2021 Summary'!$A:$N,12,0)</f>
        <v>0</v>
      </c>
      <c r="G33" s="29">
        <f>G6*VLOOKUP($B33,'2021 Summary'!$A:$N,12,0)</f>
        <v>0</v>
      </c>
      <c r="H33" s="29">
        <f>H6*VLOOKUP($B33,'2021 Summary'!$A:$N,12,0)</f>
        <v>0</v>
      </c>
      <c r="I33" s="29">
        <f>I6*VLOOKUP($B33,'2021 Summary'!$A:$N,12,0)</f>
        <v>0</v>
      </c>
      <c r="J33" s="29">
        <f>J6*VLOOKUP($B33,'2021 Summary'!$A:$N,12,0)</f>
        <v>0</v>
      </c>
      <c r="K33" s="29">
        <f>K6*VLOOKUP($B33,'2021 Summary'!$A:$N,12,0)</f>
        <v>0</v>
      </c>
      <c r="L33" s="29">
        <f>L6*VLOOKUP($B33,'2021 Summary'!$A:$N,12,0)</f>
        <v>0</v>
      </c>
      <c r="M33" s="29">
        <f>M6*VLOOKUP($B33,'2021 Summary'!$A:$N,12,0)</f>
        <v>0</v>
      </c>
      <c r="N33" s="29">
        <f>N6*VLOOKUP($B33,'2021 Summary'!$A:$N,12,0)</f>
        <v>0</v>
      </c>
      <c r="O33" s="29">
        <f>O6*VLOOKUP($B33,'2021 Summary'!$A:$N,12,0)</f>
        <v>0</v>
      </c>
      <c r="P33" s="29">
        <f>P6*VLOOKUP($B33,'2021 Summary'!$A:$N,12,0)</f>
        <v>0</v>
      </c>
      <c r="Q33" s="30">
        <f>Q6*VLOOKUP($B33,'2021 Summary'!$A:$N,12,0)</f>
        <v>0</v>
      </c>
    </row>
    <row r="34" spans="2:17">
      <c r="B34" s="34" t="s">
        <v>35</v>
      </c>
      <c r="C34" s="28">
        <f>C7*VLOOKUP($B34,'2021 Summary'!$A:$N,12,0)</f>
        <v>0</v>
      </c>
      <c r="D34" s="29">
        <f>D7*VLOOKUP($B34,'2021 Summary'!$A:$N,12,0)</f>
        <v>0</v>
      </c>
      <c r="E34" s="29">
        <f>E7*VLOOKUP($B34,'2021 Summary'!$A:$N,12,0)</f>
        <v>0</v>
      </c>
      <c r="F34" s="29">
        <f>F7*VLOOKUP($B34,'2021 Summary'!$A:$N,12,0)</f>
        <v>0</v>
      </c>
      <c r="G34" s="29">
        <f>G7*VLOOKUP($B34,'2021 Summary'!$A:$N,12,0)</f>
        <v>0</v>
      </c>
      <c r="H34" s="29">
        <f>H7*VLOOKUP($B34,'2021 Summary'!$A:$N,12,0)</f>
        <v>0</v>
      </c>
      <c r="I34" s="29">
        <f>I7*VLOOKUP($B34,'2021 Summary'!$A:$N,12,0)</f>
        <v>0</v>
      </c>
      <c r="J34" s="29">
        <f>J7*VLOOKUP($B34,'2021 Summary'!$A:$N,12,0)</f>
        <v>0</v>
      </c>
      <c r="K34" s="29">
        <f>K7*VLOOKUP($B34,'2021 Summary'!$A:$N,12,0)</f>
        <v>0</v>
      </c>
      <c r="L34" s="29">
        <f>L7*VLOOKUP($B34,'2021 Summary'!$A:$N,12,0)</f>
        <v>0</v>
      </c>
      <c r="M34" s="29">
        <f>M7*VLOOKUP($B34,'2021 Summary'!$A:$N,12,0)</f>
        <v>0</v>
      </c>
      <c r="N34" s="29">
        <f>N7*VLOOKUP($B34,'2021 Summary'!$A:$N,12,0)</f>
        <v>0</v>
      </c>
      <c r="O34" s="29">
        <f>O7*VLOOKUP($B34,'2021 Summary'!$A:$N,12,0)</f>
        <v>0</v>
      </c>
      <c r="P34" s="29">
        <f>P7*VLOOKUP($B34,'2021 Summary'!$A:$N,12,0)</f>
        <v>0</v>
      </c>
      <c r="Q34" s="30">
        <f>Q7*VLOOKUP($B34,'2021 Summary'!$A:$N,12,0)</f>
        <v>0</v>
      </c>
    </row>
    <row r="35" spans="2:17">
      <c r="B35" s="34" t="s">
        <v>36</v>
      </c>
      <c r="C35" s="28">
        <f>C8*VLOOKUP($B35,'2021 Summary'!$A:$N,12,0)</f>
        <v>0</v>
      </c>
      <c r="D35" s="29">
        <f>D8*VLOOKUP($B35,'2021 Summary'!$A:$N,12,0)</f>
        <v>0</v>
      </c>
      <c r="E35" s="29">
        <f>E8*VLOOKUP($B35,'2021 Summary'!$A:$N,12,0)</f>
        <v>0</v>
      </c>
      <c r="F35" s="29">
        <f>F8*VLOOKUP($B35,'2021 Summary'!$A:$N,12,0)</f>
        <v>0</v>
      </c>
      <c r="G35" s="29">
        <f>G8*VLOOKUP($B35,'2021 Summary'!$A:$N,12,0)</f>
        <v>0</v>
      </c>
      <c r="H35" s="29">
        <f>H8*VLOOKUP($B35,'2021 Summary'!$A:$N,12,0)</f>
        <v>0</v>
      </c>
      <c r="I35" s="29">
        <f>I8*VLOOKUP($B35,'2021 Summary'!$A:$N,12,0)</f>
        <v>0</v>
      </c>
      <c r="J35" s="29">
        <f>J8*VLOOKUP($B35,'2021 Summary'!$A:$N,12,0)</f>
        <v>0</v>
      </c>
      <c r="K35" s="29">
        <f>K8*VLOOKUP($B35,'2021 Summary'!$A:$N,12,0)</f>
        <v>0</v>
      </c>
      <c r="L35" s="29">
        <f>L8*VLOOKUP($B35,'2021 Summary'!$A:$N,12,0)</f>
        <v>0</v>
      </c>
      <c r="M35" s="29">
        <f>M8*VLOOKUP($B35,'2021 Summary'!$A:$N,12,0)</f>
        <v>0</v>
      </c>
      <c r="N35" s="29">
        <f>N8*VLOOKUP($B35,'2021 Summary'!$A:$N,12,0)</f>
        <v>0</v>
      </c>
      <c r="O35" s="29">
        <f>O8*VLOOKUP($B35,'2021 Summary'!$A:$N,12,0)</f>
        <v>0</v>
      </c>
      <c r="P35" s="29">
        <f>P8*VLOOKUP($B35,'2021 Summary'!$A:$N,12,0)</f>
        <v>0</v>
      </c>
      <c r="Q35" s="30">
        <f>Q8*VLOOKUP($B35,'2021 Summary'!$A:$N,12,0)</f>
        <v>0</v>
      </c>
    </row>
    <row r="36" spans="2:17">
      <c r="B36" s="34" t="s">
        <v>37</v>
      </c>
      <c r="C36" s="28">
        <f>C9*VLOOKUP($B36,'2021 Summary'!$A:$N,12,0)</f>
        <v>0</v>
      </c>
      <c r="D36" s="29">
        <f>D9*VLOOKUP($B36,'2021 Summary'!$A:$N,12,0)</f>
        <v>0</v>
      </c>
      <c r="E36" s="29">
        <f>E9*VLOOKUP($B36,'2021 Summary'!$A:$N,12,0)</f>
        <v>0</v>
      </c>
      <c r="F36" s="29">
        <f>F9*VLOOKUP($B36,'2021 Summary'!$A:$N,12,0)</f>
        <v>0</v>
      </c>
      <c r="G36" s="29">
        <f>G9*VLOOKUP($B36,'2021 Summary'!$A:$N,12,0)</f>
        <v>0</v>
      </c>
      <c r="H36" s="29">
        <f>H9*VLOOKUP($B36,'2021 Summary'!$A:$N,12,0)</f>
        <v>0</v>
      </c>
      <c r="I36" s="29">
        <f>I9*VLOOKUP($B36,'2021 Summary'!$A:$N,12,0)</f>
        <v>0</v>
      </c>
      <c r="J36" s="29">
        <f>J9*VLOOKUP($B36,'2021 Summary'!$A:$N,12,0)</f>
        <v>0</v>
      </c>
      <c r="K36" s="29">
        <f>K9*VLOOKUP($B36,'2021 Summary'!$A:$N,12,0)</f>
        <v>0</v>
      </c>
      <c r="L36" s="29">
        <f>L9*VLOOKUP($B36,'2021 Summary'!$A:$N,12,0)</f>
        <v>0</v>
      </c>
      <c r="M36" s="29">
        <f>M9*VLOOKUP($B36,'2021 Summary'!$A:$N,12,0)</f>
        <v>0</v>
      </c>
      <c r="N36" s="29">
        <f>N9*VLOOKUP($B36,'2021 Summary'!$A:$N,12,0)</f>
        <v>0</v>
      </c>
      <c r="O36" s="29">
        <f>O9*VLOOKUP($B36,'2021 Summary'!$A:$N,12,0)</f>
        <v>0</v>
      </c>
      <c r="P36" s="29">
        <f>P9*VLOOKUP($B36,'2021 Summary'!$A:$N,12,0)</f>
        <v>0</v>
      </c>
      <c r="Q36" s="30">
        <f>Q9*VLOOKUP($B36,'2021 Summary'!$A:$N,12,0)</f>
        <v>0</v>
      </c>
    </row>
    <row r="37" spans="2:17">
      <c r="B37" s="34" t="s">
        <v>38</v>
      </c>
      <c r="C37" s="28">
        <f>C10*VLOOKUP($B37,'2021 Summary'!$A:$N,12,0)</f>
        <v>0</v>
      </c>
      <c r="D37" s="29">
        <f>D10*VLOOKUP($B37,'2021 Summary'!$A:$N,12,0)</f>
        <v>0</v>
      </c>
      <c r="E37" s="29">
        <f>E10*VLOOKUP($B37,'2021 Summary'!$A:$N,12,0)</f>
        <v>0</v>
      </c>
      <c r="F37" s="29">
        <f>F10*VLOOKUP($B37,'2021 Summary'!$A:$N,12,0)</f>
        <v>0</v>
      </c>
      <c r="G37" s="29">
        <f>G10*VLOOKUP($B37,'2021 Summary'!$A:$N,12,0)</f>
        <v>0</v>
      </c>
      <c r="H37" s="29">
        <f>H10*VLOOKUP($B37,'2021 Summary'!$A:$N,12,0)</f>
        <v>0</v>
      </c>
      <c r="I37" s="29">
        <f>I10*VLOOKUP($B37,'2021 Summary'!$A:$N,12,0)</f>
        <v>0</v>
      </c>
      <c r="J37" s="29">
        <f>J10*VLOOKUP($B37,'2021 Summary'!$A:$N,12,0)</f>
        <v>0</v>
      </c>
      <c r="K37" s="29">
        <f>K10*VLOOKUP($B37,'2021 Summary'!$A:$N,12,0)</f>
        <v>0</v>
      </c>
      <c r="L37" s="29">
        <f>L10*VLOOKUP($B37,'2021 Summary'!$A:$N,12,0)</f>
        <v>0</v>
      </c>
      <c r="M37" s="29">
        <f>M10*VLOOKUP($B37,'2021 Summary'!$A:$N,12,0)</f>
        <v>0</v>
      </c>
      <c r="N37" s="29">
        <f>N10*VLOOKUP($B37,'2021 Summary'!$A:$N,12,0)</f>
        <v>0</v>
      </c>
      <c r="O37" s="29">
        <f>O10*VLOOKUP($B37,'2021 Summary'!$A:$N,12,0)</f>
        <v>0</v>
      </c>
      <c r="P37" s="29">
        <f>P10*VLOOKUP($B37,'2021 Summary'!$A:$N,12,0)</f>
        <v>0</v>
      </c>
      <c r="Q37" s="30">
        <f>Q10*VLOOKUP($B37,'2021 Summary'!$A:$N,12,0)</f>
        <v>0</v>
      </c>
    </row>
    <row r="38" spans="2:17" ht="15" thickBot="1">
      <c r="B38" s="35" t="s">
        <v>39</v>
      </c>
      <c r="C38" s="31">
        <f>C11*VLOOKUP($B38,'2021 Summary'!$A:$N,12,0)</f>
        <v>0</v>
      </c>
      <c r="D38" s="32">
        <f>D11*VLOOKUP($B38,'2021 Summary'!$A:$N,12,0)</f>
        <v>0</v>
      </c>
      <c r="E38" s="32">
        <f>E11*VLOOKUP($B38,'2021 Summary'!$A:$N,12,0)</f>
        <v>0</v>
      </c>
      <c r="F38" s="32">
        <f>F11*VLOOKUP($B38,'2021 Summary'!$A:$N,12,0)</f>
        <v>0</v>
      </c>
      <c r="G38" s="32">
        <f>G11*VLOOKUP($B38,'2021 Summary'!$A:$N,12,0)</f>
        <v>0</v>
      </c>
      <c r="H38" s="32">
        <f>H11*VLOOKUP($B38,'2021 Summary'!$A:$N,12,0)</f>
        <v>0</v>
      </c>
      <c r="I38" s="32">
        <f>I11*VLOOKUP($B38,'2021 Summary'!$A:$N,12,0)</f>
        <v>0</v>
      </c>
      <c r="J38" s="32">
        <f>J11*VLOOKUP($B38,'2021 Summary'!$A:$N,12,0)</f>
        <v>0</v>
      </c>
      <c r="K38" s="32">
        <f>K11*VLOOKUP($B38,'2021 Summary'!$A:$N,12,0)</f>
        <v>0</v>
      </c>
      <c r="L38" s="32">
        <f>L11*VLOOKUP($B38,'2021 Summary'!$A:$N,12,0)</f>
        <v>0</v>
      </c>
      <c r="M38" s="32">
        <f>M11*VLOOKUP($B38,'2021 Summary'!$A:$N,12,0)</f>
        <v>0</v>
      </c>
      <c r="N38" s="32">
        <f>N11*VLOOKUP($B38,'2021 Summary'!$A:$N,12,0)</f>
        <v>0</v>
      </c>
      <c r="O38" s="32">
        <f>O11*VLOOKUP($B38,'2021 Summary'!$A:$N,12,0)</f>
        <v>0</v>
      </c>
      <c r="P38" s="32">
        <f>P11*VLOOKUP($B38,'2021 Summary'!$A:$N,12,0)</f>
        <v>0</v>
      </c>
      <c r="Q38" s="33">
        <f>Q11*VLOOKUP($B38,'2021 Summary'!$A:$N,12,0)</f>
        <v>0</v>
      </c>
    </row>
    <row r="39" spans="2:17">
      <c r="B39" s="21"/>
      <c r="C39" s="144">
        <f>SUM(C30:C37)</f>
        <v>390.253079747377</v>
      </c>
      <c r="D39" s="144">
        <f t="shared" ref="D39:Q39" si="7">SUM(D30:D37)</f>
        <v>397.725784222725</v>
      </c>
      <c r="E39" s="144">
        <f t="shared" si="7"/>
        <v>405.27321574282649</v>
      </c>
      <c r="F39" s="144">
        <f t="shared" si="7"/>
        <v>412.89612157812905</v>
      </c>
      <c r="G39" s="144">
        <f t="shared" si="7"/>
        <v>420.59525647178441</v>
      </c>
      <c r="H39" s="144">
        <f t="shared" si="7"/>
        <v>428.41186243326712</v>
      </c>
      <c r="I39" s="144">
        <f t="shared" si="7"/>
        <v>436.34670937606626</v>
      </c>
      <c r="J39" s="144">
        <f t="shared" si="7"/>
        <v>444.40409488836195</v>
      </c>
      <c r="K39" s="144">
        <f t="shared" si="7"/>
        <v>452.41584553223066</v>
      </c>
      <c r="L39" s="144">
        <f t="shared" si="7"/>
        <v>460.50771368253817</v>
      </c>
      <c r="M39" s="144">
        <f t="shared" si="7"/>
        <v>468.68050051434869</v>
      </c>
      <c r="N39" s="144">
        <f t="shared" si="7"/>
        <v>476.93501521447735</v>
      </c>
      <c r="O39" s="144">
        <f t="shared" si="7"/>
        <v>485.27207506160732</v>
      </c>
      <c r="P39" s="144">
        <f t="shared" si="7"/>
        <v>493.69250550720852</v>
      </c>
      <c r="Q39" s="144">
        <f t="shared" si="7"/>
        <v>502.19714025726586</v>
      </c>
    </row>
    <row r="40" spans="2:17" ht="15" thickBot="1">
      <c r="B40" s="21"/>
    </row>
    <row r="41" spans="2:17" ht="15" thickBot="1">
      <c r="B41" s="1"/>
      <c r="C41" s="172" t="s">
        <v>47</v>
      </c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4"/>
    </row>
    <row r="42" spans="2:17" ht="15" thickBot="1">
      <c r="B42" s="16" t="s">
        <v>28</v>
      </c>
      <c r="C42" s="22">
        <v>2021</v>
      </c>
      <c r="D42" s="23">
        <f t="shared" ref="D42:Q42" si="8">C42+1</f>
        <v>2022</v>
      </c>
      <c r="E42" s="23">
        <f t="shared" si="8"/>
        <v>2023</v>
      </c>
      <c r="F42" s="23">
        <f t="shared" si="8"/>
        <v>2024</v>
      </c>
      <c r="G42" s="23">
        <f t="shared" si="8"/>
        <v>2025</v>
      </c>
      <c r="H42" s="23">
        <f t="shared" si="8"/>
        <v>2026</v>
      </c>
      <c r="I42" s="23">
        <f t="shared" si="8"/>
        <v>2027</v>
      </c>
      <c r="J42" s="23">
        <f t="shared" si="8"/>
        <v>2028</v>
      </c>
      <c r="K42" s="23">
        <f t="shared" si="8"/>
        <v>2029</v>
      </c>
      <c r="L42" s="23">
        <f t="shared" si="8"/>
        <v>2030</v>
      </c>
      <c r="M42" s="23">
        <f t="shared" si="8"/>
        <v>2031</v>
      </c>
      <c r="N42" s="23">
        <f t="shared" si="8"/>
        <v>2032</v>
      </c>
      <c r="O42" s="23">
        <f t="shared" si="8"/>
        <v>2033</v>
      </c>
      <c r="P42" s="23">
        <f t="shared" si="8"/>
        <v>2034</v>
      </c>
      <c r="Q42" s="24">
        <f t="shared" si="8"/>
        <v>2035</v>
      </c>
    </row>
    <row r="43" spans="2:17">
      <c r="B43" s="48" t="s">
        <v>29</v>
      </c>
      <c r="C43" s="25">
        <f>C3*VLOOKUP($B43,'2021 Summary'!$A:$N,13,0)</f>
        <v>0</v>
      </c>
      <c r="D43" s="26">
        <f>D3*VLOOKUP($B43,'2021 Summary'!$A:$N,13,0)</f>
        <v>0</v>
      </c>
      <c r="E43" s="26">
        <f>E3*VLOOKUP($B43,'2021 Summary'!$A:$N,13,0)</f>
        <v>0</v>
      </c>
      <c r="F43" s="26">
        <f>F3*VLOOKUP($B43,'2021 Summary'!$A:$N,13,0)</f>
        <v>0</v>
      </c>
      <c r="G43" s="26">
        <f>G3*VLOOKUP($B43,'2021 Summary'!$A:$N,13,0)</f>
        <v>0</v>
      </c>
      <c r="H43" s="26">
        <f>H3*VLOOKUP($B43,'2021 Summary'!$A:$N,13,0)</f>
        <v>0</v>
      </c>
      <c r="I43" s="26">
        <f>I3*VLOOKUP($B43,'2021 Summary'!$A:$N,13,0)</f>
        <v>0</v>
      </c>
      <c r="J43" s="26">
        <f>J3*VLOOKUP($B43,'2021 Summary'!$A:$N,13,0)</f>
        <v>0</v>
      </c>
      <c r="K43" s="26">
        <f>K3*VLOOKUP($B43,'2021 Summary'!$A:$N,13,0)</f>
        <v>0</v>
      </c>
      <c r="L43" s="26">
        <f>L3*VLOOKUP($B43,'2021 Summary'!$A:$N,13,0)</f>
        <v>0</v>
      </c>
      <c r="M43" s="26">
        <f>M3*VLOOKUP($B43,'2021 Summary'!$A:$N,13,0)</f>
        <v>0</v>
      </c>
      <c r="N43" s="26">
        <f>N3*VLOOKUP($B43,'2021 Summary'!$A:$N,13,0)</f>
        <v>0</v>
      </c>
      <c r="O43" s="26">
        <f>O3*VLOOKUP($B43,'2021 Summary'!$A:$N,13,0)</f>
        <v>0</v>
      </c>
      <c r="P43" s="26">
        <f>P3*VLOOKUP($B43,'2021 Summary'!$A:$N,13,0)</f>
        <v>0</v>
      </c>
      <c r="Q43" s="27">
        <f>Q3*VLOOKUP($B43,'2021 Summary'!$A:$N,13,0)</f>
        <v>0</v>
      </c>
    </row>
    <row r="44" spans="2:17">
      <c r="B44" s="34" t="s">
        <v>31</v>
      </c>
      <c r="C44" s="28">
        <f>C4*VLOOKUP($B44,'2021 Summary'!$A:$N,13,0)</f>
        <v>0</v>
      </c>
      <c r="D44" s="29">
        <f>D4*VLOOKUP($B44,'2021 Summary'!$A:$N,13,0)</f>
        <v>0</v>
      </c>
      <c r="E44" s="29">
        <f>E4*VLOOKUP($B44,'2021 Summary'!$A:$N,13,0)</f>
        <v>0</v>
      </c>
      <c r="F44" s="29">
        <f>F4*VLOOKUP($B44,'2021 Summary'!$A:$N,13,0)</f>
        <v>0</v>
      </c>
      <c r="G44" s="29">
        <f>G4*VLOOKUP($B44,'2021 Summary'!$A:$N,13,0)</f>
        <v>0</v>
      </c>
      <c r="H44" s="29">
        <f>H4*VLOOKUP($B44,'2021 Summary'!$A:$N,13,0)</f>
        <v>0</v>
      </c>
      <c r="I44" s="29">
        <f>I4*VLOOKUP($B44,'2021 Summary'!$A:$N,13,0)</f>
        <v>0</v>
      </c>
      <c r="J44" s="29">
        <f>J4*VLOOKUP($B44,'2021 Summary'!$A:$N,13,0)</f>
        <v>0</v>
      </c>
      <c r="K44" s="29">
        <f>K4*VLOOKUP($B44,'2021 Summary'!$A:$N,13,0)</f>
        <v>0</v>
      </c>
      <c r="L44" s="29">
        <f>L4*VLOOKUP($B44,'2021 Summary'!$A:$N,13,0)</f>
        <v>0</v>
      </c>
      <c r="M44" s="29">
        <f>M4*VLOOKUP($B44,'2021 Summary'!$A:$N,13,0)</f>
        <v>0</v>
      </c>
      <c r="N44" s="29">
        <f>N4*VLOOKUP($B44,'2021 Summary'!$A:$N,13,0)</f>
        <v>0</v>
      </c>
      <c r="O44" s="29">
        <f>O4*VLOOKUP($B44,'2021 Summary'!$A:$N,13,0)</f>
        <v>0</v>
      </c>
      <c r="P44" s="29">
        <f>P4*VLOOKUP($B44,'2021 Summary'!$A:$N,13,0)</f>
        <v>0</v>
      </c>
      <c r="Q44" s="30">
        <f>Q4*VLOOKUP($B44,'2021 Summary'!$A:$N,13,0)</f>
        <v>0</v>
      </c>
    </row>
    <row r="45" spans="2:17">
      <c r="B45" s="34" t="s">
        <v>32</v>
      </c>
      <c r="C45" s="28">
        <f>C5*VLOOKUP($B45,'2021 Summary'!$A:$N,13,0)</f>
        <v>71948470.45794718</v>
      </c>
      <c r="D45" s="29">
        <f>D5*VLOOKUP($B45,'2021 Summary'!$A:$N,13,0)</f>
        <v>73326165.305438399</v>
      </c>
      <c r="E45" s="29">
        <f>E5*VLOOKUP($B45,'2021 Summary'!$A:$N,13,0)</f>
        <v>74717637.101404548</v>
      </c>
      <c r="F45" s="29">
        <f>F5*VLOOKUP($B45,'2021 Summary'!$A:$N,13,0)</f>
        <v>76123023.615330353</v>
      </c>
      <c r="G45" s="29">
        <f>G5*VLOOKUP($B45,'2021 Summary'!$A:$N,13,0)</f>
        <v>77542463.994395405</v>
      </c>
      <c r="H45" s="29">
        <f>H5*VLOOKUP($B45,'2021 Summary'!$A:$N,13,0)</f>
        <v>78983561.76475817</v>
      </c>
      <c r="I45" s="29">
        <f>I5*VLOOKUP($B45,'2021 Summary'!$A:$N,13,0)</f>
        <v>80446458.870456547</v>
      </c>
      <c r="J45" s="29">
        <f>J5*VLOOKUP($B45,'2021 Summary'!$A:$N,13,0)</f>
        <v>81931947.630404234</v>
      </c>
      <c r="K45" s="29">
        <f>K5*VLOOKUP($B45,'2021 Summary'!$A:$N,13,0)</f>
        <v>83409022.980815247</v>
      </c>
      <c r="L45" s="29">
        <f>L5*VLOOKUP($B45,'2021 Summary'!$A:$N,13,0)</f>
        <v>84900869.084730357</v>
      </c>
      <c r="M45" s="29">
        <f>M5*VLOOKUP($B45,'2021 Summary'!$A:$N,13,0)</f>
        <v>86407633.649684638</v>
      </c>
      <c r="N45" s="29">
        <f>N5*VLOOKUP($B45,'2021 Summary'!$A:$N,13,0)</f>
        <v>87929465.860288441</v>
      </c>
      <c r="O45" s="29">
        <f>O5*VLOOKUP($B45,'2021 Summary'!$A:$N,13,0)</f>
        <v>89466516.392998293</v>
      </c>
      <c r="P45" s="29">
        <f>P5*VLOOKUP($B45,'2021 Summary'!$A:$N,13,0)</f>
        <v>91018937.43103525</v>
      </c>
      <c r="Q45" s="30">
        <f>Q5*VLOOKUP($B45,'2021 Summary'!$A:$N,13,0)</f>
        <v>92586882.679452583</v>
      </c>
    </row>
    <row r="46" spans="2:17">
      <c r="B46" s="34" t="s">
        <v>34</v>
      </c>
      <c r="C46" s="28">
        <f>C6*VLOOKUP($B46,'2021 Summary'!$A:$N,13,0)</f>
        <v>0</v>
      </c>
      <c r="D46" s="29">
        <f>D6*VLOOKUP($B46,'2021 Summary'!$A:$N,13,0)</f>
        <v>0</v>
      </c>
      <c r="E46" s="29">
        <f>E6*VLOOKUP($B46,'2021 Summary'!$A:$N,13,0)</f>
        <v>0</v>
      </c>
      <c r="F46" s="29">
        <f>F6*VLOOKUP($B46,'2021 Summary'!$A:$N,13,0)</f>
        <v>0</v>
      </c>
      <c r="G46" s="29">
        <f>G6*VLOOKUP($B46,'2021 Summary'!$A:$N,13,0)</f>
        <v>0</v>
      </c>
      <c r="H46" s="29">
        <f>H6*VLOOKUP($B46,'2021 Summary'!$A:$N,13,0)</f>
        <v>0</v>
      </c>
      <c r="I46" s="29">
        <f>I6*VLOOKUP($B46,'2021 Summary'!$A:$N,13,0)</f>
        <v>0</v>
      </c>
      <c r="J46" s="29">
        <f>J6*VLOOKUP($B46,'2021 Summary'!$A:$N,13,0)</f>
        <v>0</v>
      </c>
      <c r="K46" s="29">
        <f>K6*VLOOKUP($B46,'2021 Summary'!$A:$N,13,0)</f>
        <v>0</v>
      </c>
      <c r="L46" s="29">
        <f>L6*VLOOKUP($B46,'2021 Summary'!$A:$N,13,0)</f>
        <v>0</v>
      </c>
      <c r="M46" s="29">
        <f>M6*VLOOKUP($B46,'2021 Summary'!$A:$N,13,0)</f>
        <v>0</v>
      </c>
      <c r="N46" s="29">
        <f>N6*VLOOKUP($B46,'2021 Summary'!$A:$N,13,0)</f>
        <v>0</v>
      </c>
      <c r="O46" s="29">
        <f>O6*VLOOKUP($B46,'2021 Summary'!$A:$N,13,0)</f>
        <v>0</v>
      </c>
      <c r="P46" s="29">
        <f>P6*VLOOKUP($B46,'2021 Summary'!$A:$N,13,0)</f>
        <v>0</v>
      </c>
      <c r="Q46" s="30">
        <f>Q6*VLOOKUP($B46,'2021 Summary'!$A:$N,13,0)</f>
        <v>0</v>
      </c>
    </row>
    <row r="47" spans="2:17">
      <c r="B47" s="34" t="s">
        <v>35</v>
      </c>
      <c r="C47" s="28">
        <f>C7*VLOOKUP($B47,'2021 Summary'!$A:$N,13,0)</f>
        <v>0</v>
      </c>
      <c r="D47" s="29">
        <f>D7*VLOOKUP($B47,'2021 Summary'!$A:$N,13,0)</f>
        <v>0</v>
      </c>
      <c r="E47" s="29">
        <f>E7*VLOOKUP($B47,'2021 Summary'!$A:$N,13,0)</f>
        <v>0</v>
      </c>
      <c r="F47" s="29">
        <f>F7*VLOOKUP($B47,'2021 Summary'!$A:$N,13,0)</f>
        <v>0</v>
      </c>
      <c r="G47" s="29">
        <f>G7*VLOOKUP($B47,'2021 Summary'!$A:$N,13,0)</f>
        <v>0</v>
      </c>
      <c r="H47" s="29">
        <f>H7*VLOOKUP($B47,'2021 Summary'!$A:$N,13,0)</f>
        <v>0</v>
      </c>
      <c r="I47" s="29">
        <f>I7*VLOOKUP($B47,'2021 Summary'!$A:$N,13,0)</f>
        <v>0</v>
      </c>
      <c r="J47" s="29">
        <f>J7*VLOOKUP($B47,'2021 Summary'!$A:$N,13,0)</f>
        <v>0</v>
      </c>
      <c r="K47" s="29">
        <f>K7*VLOOKUP($B47,'2021 Summary'!$A:$N,13,0)</f>
        <v>0</v>
      </c>
      <c r="L47" s="29">
        <f>L7*VLOOKUP($B47,'2021 Summary'!$A:$N,13,0)</f>
        <v>0</v>
      </c>
      <c r="M47" s="29">
        <f>M7*VLOOKUP($B47,'2021 Summary'!$A:$N,13,0)</f>
        <v>0</v>
      </c>
      <c r="N47" s="29">
        <f>N7*VLOOKUP($B47,'2021 Summary'!$A:$N,13,0)</f>
        <v>0</v>
      </c>
      <c r="O47" s="29">
        <f>O7*VLOOKUP($B47,'2021 Summary'!$A:$N,13,0)</f>
        <v>0</v>
      </c>
      <c r="P47" s="29">
        <f>P7*VLOOKUP($B47,'2021 Summary'!$A:$N,13,0)</f>
        <v>0</v>
      </c>
      <c r="Q47" s="30">
        <f>Q7*VLOOKUP($B47,'2021 Summary'!$A:$N,13,0)</f>
        <v>0</v>
      </c>
    </row>
    <row r="48" spans="2:17">
      <c r="B48" s="34" t="s">
        <v>36</v>
      </c>
      <c r="C48" s="28">
        <f>C8*VLOOKUP($B48,'2021 Summary'!$A:$N,13,0)</f>
        <v>0</v>
      </c>
      <c r="D48" s="29">
        <f>D8*VLOOKUP($B48,'2021 Summary'!$A:$N,13,0)</f>
        <v>0</v>
      </c>
      <c r="E48" s="29">
        <f>E8*VLOOKUP($B48,'2021 Summary'!$A:$N,13,0)</f>
        <v>0</v>
      </c>
      <c r="F48" s="29">
        <f>F8*VLOOKUP($B48,'2021 Summary'!$A:$N,13,0)</f>
        <v>0</v>
      </c>
      <c r="G48" s="29">
        <f>G8*VLOOKUP($B48,'2021 Summary'!$A:$N,13,0)</f>
        <v>0</v>
      </c>
      <c r="H48" s="29">
        <f>H8*VLOOKUP($B48,'2021 Summary'!$A:$N,13,0)</f>
        <v>0</v>
      </c>
      <c r="I48" s="29">
        <f>I8*VLOOKUP($B48,'2021 Summary'!$A:$N,13,0)</f>
        <v>0</v>
      </c>
      <c r="J48" s="29">
        <f>J8*VLOOKUP($B48,'2021 Summary'!$A:$N,13,0)</f>
        <v>0</v>
      </c>
      <c r="K48" s="29">
        <f>K8*VLOOKUP($B48,'2021 Summary'!$A:$N,13,0)</f>
        <v>0</v>
      </c>
      <c r="L48" s="29">
        <f>L8*VLOOKUP($B48,'2021 Summary'!$A:$N,13,0)</f>
        <v>0</v>
      </c>
      <c r="M48" s="29">
        <f>M8*VLOOKUP($B48,'2021 Summary'!$A:$N,13,0)</f>
        <v>0</v>
      </c>
      <c r="N48" s="29">
        <f>N8*VLOOKUP($B48,'2021 Summary'!$A:$N,13,0)</f>
        <v>0</v>
      </c>
      <c r="O48" s="29">
        <f>O8*VLOOKUP($B48,'2021 Summary'!$A:$N,13,0)</f>
        <v>0</v>
      </c>
      <c r="P48" s="29">
        <f>P8*VLOOKUP($B48,'2021 Summary'!$A:$N,13,0)</f>
        <v>0</v>
      </c>
      <c r="Q48" s="30">
        <f>Q8*VLOOKUP($B48,'2021 Summary'!$A:$N,13,0)</f>
        <v>0</v>
      </c>
    </row>
    <row r="49" spans="2:17">
      <c r="B49" s="34" t="s">
        <v>37</v>
      </c>
      <c r="C49" s="28">
        <f>C9*VLOOKUP($B49,'2021 Summary'!$A:$N,13,0)</f>
        <v>0</v>
      </c>
      <c r="D49" s="29">
        <f>D9*VLOOKUP($B49,'2021 Summary'!$A:$N,13,0)</f>
        <v>0</v>
      </c>
      <c r="E49" s="29">
        <f>E9*VLOOKUP($B49,'2021 Summary'!$A:$N,13,0)</f>
        <v>0</v>
      </c>
      <c r="F49" s="29">
        <f>F9*VLOOKUP($B49,'2021 Summary'!$A:$N,13,0)</f>
        <v>0</v>
      </c>
      <c r="G49" s="29">
        <f>G9*VLOOKUP($B49,'2021 Summary'!$A:$N,13,0)</f>
        <v>0</v>
      </c>
      <c r="H49" s="29">
        <f>H9*VLOOKUP($B49,'2021 Summary'!$A:$N,13,0)</f>
        <v>0</v>
      </c>
      <c r="I49" s="29">
        <f>I9*VLOOKUP($B49,'2021 Summary'!$A:$N,13,0)</f>
        <v>0</v>
      </c>
      <c r="J49" s="29">
        <f>J9*VLOOKUP($B49,'2021 Summary'!$A:$N,13,0)</f>
        <v>0</v>
      </c>
      <c r="K49" s="29">
        <f>K9*VLOOKUP($B49,'2021 Summary'!$A:$N,13,0)</f>
        <v>0</v>
      </c>
      <c r="L49" s="29">
        <f>L9*VLOOKUP($B49,'2021 Summary'!$A:$N,13,0)</f>
        <v>0</v>
      </c>
      <c r="M49" s="29">
        <f>M9*VLOOKUP($B49,'2021 Summary'!$A:$N,13,0)</f>
        <v>0</v>
      </c>
      <c r="N49" s="29">
        <f>N9*VLOOKUP($B49,'2021 Summary'!$A:$N,13,0)</f>
        <v>0</v>
      </c>
      <c r="O49" s="29">
        <f>O9*VLOOKUP($B49,'2021 Summary'!$A:$N,13,0)</f>
        <v>0</v>
      </c>
      <c r="P49" s="29">
        <f>P9*VLOOKUP($B49,'2021 Summary'!$A:$N,13,0)</f>
        <v>0</v>
      </c>
      <c r="Q49" s="30">
        <f>Q9*VLOOKUP($B49,'2021 Summary'!$A:$N,13,0)</f>
        <v>0</v>
      </c>
    </row>
    <row r="50" spans="2:17">
      <c r="B50" s="34" t="s">
        <v>38</v>
      </c>
      <c r="C50" s="28">
        <f>C10*VLOOKUP($B50,'2021 Summary'!$A:$N,13,0)</f>
        <v>0</v>
      </c>
      <c r="D50" s="29">
        <f>D10*VLOOKUP($B50,'2021 Summary'!$A:$N,13,0)</f>
        <v>0</v>
      </c>
      <c r="E50" s="29">
        <f>E10*VLOOKUP($B50,'2021 Summary'!$A:$N,13,0)</f>
        <v>0</v>
      </c>
      <c r="F50" s="29">
        <f>F10*VLOOKUP($B50,'2021 Summary'!$A:$N,13,0)</f>
        <v>0</v>
      </c>
      <c r="G50" s="29">
        <f>G10*VLOOKUP($B50,'2021 Summary'!$A:$N,13,0)</f>
        <v>0</v>
      </c>
      <c r="H50" s="29">
        <f>H10*VLOOKUP($B50,'2021 Summary'!$A:$N,13,0)</f>
        <v>0</v>
      </c>
      <c r="I50" s="29">
        <f>I10*VLOOKUP($B50,'2021 Summary'!$A:$N,13,0)</f>
        <v>0</v>
      </c>
      <c r="J50" s="29">
        <f>J10*VLOOKUP($B50,'2021 Summary'!$A:$N,13,0)</f>
        <v>0</v>
      </c>
      <c r="K50" s="29">
        <f>K10*VLOOKUP($B50,'2021 Summary'!$A:$N,13,0)</f>
        <v>0</v>
      </c>
      <c r="L50" s="29">
        <f>L10*VLOOKUP($B50,'2021 Summary'!$A:$N,13,0)</f>
        <v>0</v>
      </c>
      <c r="M50" s="29">
        <f>M10*VLOOKUP($B50,'2021 Summary'!$A:$N,13,0)</f>
        <v>0</v>
      </c>
      <c r="N50" s="29">
        <f>N10*VLOOKUP($B50,'2021 Summary'!$A:$N,13,0)</f>
        <v>0</v>
      </c>
      <c r="O50" s="29">
        <f>O10*VLOOKUP($B50,'2021 Summary'!$A:$N,13,0)</f>
        <v>0</v>
      </c>
      <c r="P50" s="29">
        <f>P10*VLOOKUP($B50,'2021 Summary'!$A:$N,13,0)</f>
        <v>0</v>
      </c>
      <c r="Q50" s="30">
        <f>Q10*VLOOKUP($B50,'2021 Summary'!$A:$N,13,0)</f>
        <v>0</v>
      </c>
    </row>
    <row r="51" spans="2:17" ht="15" thickBot="1">
      <c r="B51" s="35" t="s">
        <v>39</v>
      </c>
      <c r="C51" s="31">
        <f>C11*VLOOKUP($B51,'2021 Summary'!$A:$N,13,0)</f>
        <v>0</v>
      </c>
      <c r="D51" s="32">
        <f>D11*VLOOKUP($B51,'2021 Summary'!$A:$N,13,0)</f>
        <v>0</v>
      </c>
      <c r="E51" s="32">
        <f>E11*VLOOKUP($B51,'2021 Summary'!$A:$N,13,0)</f>
        <v>0</v>
      </c>
      <c r="F51" s="32">
        <f>F11*VLOOKUP($B51,'2021 Summary'!$A:$N,13,0)</f>
        <v>0</v>
      </c>
      <c r="G51" s="32">
        <f>G11*VLOOKUP($B51,'2021 Summary'!$A:$N,13,0)</f>
        <v>0</v>
      </c>
      <c r="H51" s="32">
        <f>H11*VLOOKUP($B51,'2021 Summary'!$A:$N,13,0)</f>
        <v>0</v>
      </c>
      <c r="I51" s="32">
        <f>I11*VLOOKUP($B51,'2021 Summary'!$A:$N,13,0)</f>
        <v>0</v>
      </c>
      <c r="J51" s="32">
        <f>J11*VLOOKUP($B51,'2021 Summary'!$A:$N,13,0)</f>
        <v>0</v>
      </c>
      <c r="K51" s="32">
        <f>K11*VLOOKUP($B51,'2021 Summary'!$A:$N,13,0)</f>
        <v>0</v>
      </c>
      <c r="L51" s="32">
        <f>L11*VLOOKUP($B51,'2021 Summary'!$A:$N,13,0)</f>
        <v>0</v>
      </c>
      <c r="M51" s="32">
        <f>M11*VLOOKUP($B51,'2021 Summary'!$A:$N,13,0)</f>
        <v>0</v>
      </c>
      <c r="N51" s="32">
        <f>N11*VLOOKUP($B51,'2021 Summary'!$A:$N,13,0)</f>
        <v>0</v>
      </c>
      <c r="O51" s="32">
        <f>O11*VLOOKUP($B51,'2021 Summary'!$A:$N,13,0)</f>
        <v>0</v>
      </c>
      <c r="P51" s="32">
        <f>P11*VLOOKUP($B51,'2021 Summary'!$A:$N,13,0)</f>
        <v>0</v>
      </c>
      <c r="Q51" s="33">
        <f>Q11*VLOOKUP($B51,'2021 Summary'!$A:$N,13,0)</f>
        <v>0</v>
      </c>
    </row>
    <row r="52" spans="2:17">
      <c r="B52" s="21"/>
      <c r="C52" s="144">
        <f>SUM(C43:C51)</f>
        <v>71948470.45794718</v>
      </c>
      <c r="D52" s="144">
        <f t="shared" ref="D52:Q52" si="9">SUM(D43:D51)</f>
        <v>73326165.305438399</v>
      </c>
      <c r="E52" s="144">
        <f t="shared" si="9"/>
        <v>74717637.101404548</v>
      </c>
      <c r="F52" s="144">
        <f t="shared" si="9"/>
        <v>76123023.615330353</v>
      </c>
      <c r="G52" s="144">
        <f t="shared" si="9"/>
        <v>77542463.994395405</v>
      </c>
      <c r="H52" s="144">
        <f t="shared" si="9"/>
        <v>78983561.76475817</v>
      </c>
      <c r="I52" s="144">
        <f t="shared" si="9"/>
        <v>80446458.870456547</v>
      </c>
      <c r="J52" s="144">
        <f t="shared" si="9"/>
        <v>81931947.630404234</v>
      </c>
      <c r="K52" s="144">
        <f t="shared" si="9"/>
        <v>83409022.980815247</v>
      </c>
      <c r="L52" s="144">
        <f t="shared" si="9"/>
        <v>84900869.084730357</v>
      </c>
      <c r="M52" s="144">
        <f t="shared" si="9"/>
        <v>86407633.649684638</v>
      </c>
      <c r="N52" s="144">
        <f t="shared" si="9"/>
        <v>87929465.860288441</v>
      </c>
      <c r="O52" s="144">
        <f t="shared" si="9"/>
        <v>89466516.392998293</v>
      </c>
      <c r="P52" s="144">
        <f t="shared" si="9"/>
        <v>91018937.43103525</v>
      </c>
      <c r="Q52" s="144">
        <f t="shared" si="9"/>
        <v>92586882.679452583</v>
      </c>
    </row>
    <row r="53" spans="2:17" ht="15" thickBot="1">
      <c r="B53" s="21"/>
    </row>
    <row r="54" spans="2:17" ht="15" thickBot="1">
      <c r="B54" s="1"/>
      <c r="C54" s="172" t="s">
        <v>48</v>
      </c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4"/>
    </row>
    <row r="55" spans="2:17" ht="15" thickBot="1">
      <c r="B55" s="16" t="s">
        <v>28</v>
      </c>
      <c r="C55" s="22">
        <v>2021</v>
      </c>
      <c r="D55" s="23">
        <f t="shared" ref="D55:Q55" si="10">C55+1</f>
        <v>2022</v>
      </c>
      <c r="E55" s="23">
        <f t="shared" si="10"/>
        <v>2023</v>
      </c>
      <c r="F55" s="23">
        <f t="shared" si="10"/>
        <v>2024</v>
      </c>
      <c r="G55" s="23">
        <f t="shared" si="10"/>
        <v>2025</v>
      </c>
      <c r="H55" s="23">
        <f t="shared" si="10"/>
        <v>2026</v>
      </c>
      <c r="I55" s="23">
        <f t="shared" si="10"/>
        <v>2027</v>
      </c>
      <c r="J55" s="23">
        <f t="shared" si="10"/>
        <v>2028</v>
      </c>
      <c r="K55" s="23">
        <f t="shared" si="10"/>
        <v>2029</v>
      </c>
      <c r="L55" s="23">
        <f t="shared" si="10"/>
        <v>2030</v>
      </c>
      <c r="M55" s="23">
        <f t="shared" si="10"/>
        <v>2031</v>
      </c>
      <c r="N55" s="23">
        <f t="shared" si="10"/>
        <v>2032</v>
      </c>
      <c r="O55" s="23">
        <f t="shared" si="10"/>
        <v>2033</v>
      </c>
      <c r="P55" s="23">
        <f t="shared" si="10"/>
        <v>2034</v>
      </c>
      <c r="Q55" s="24">
        <f t="shared" si="10"/>
        <v>2035</v>
      </c>
    </row>
    <row r="56" spans="2:17">
      <c r="B56" s="48" t="s">
        <v>29</v>
      </c>
      <c r="C56" s="25">
        <f>C3*VLOOKUP($B56,'2021 Summary'!$A:$N,14,0)</f>
        <v>0</v>
      </c>
      <c r="D56" s="26">
        <f>D3*VLOOKUP($B56,'2021 Summary'!$A:$N,14,0)</f>
        <v>0</v>
      </c>
      <c r="E56" s="26">
        <f>E3*VLOOKUP($B56,'2021 Summary'!$A:$N,14,0)</f>
        <v>0</v>
      </c>
      <c r="F56" s="26">
        <f>F3*VLOOKUP($B56,'2021 Summary'!$A:$N,14,0)</f>
        <v>0</v>
      </c>
      <c r="G56" s="26">
        <f>G3*VLOOKUP($B56,'2021 Summary'!$A:$N,14,0)</f>
        <v>0</v>
      </c>
      <c r="H56" s="26">
        <f>H3*VLOOKUP($B56,'2021 Summary'!$A:$N,14,0)</f>
        <v>0</v>
      </c>
      <c r="I56" s="26">
        <f>I3*VLOOKUP($B56,'2021 Summary'!$A:$N,14,0)</f>
        <v>0</v>
      </c>
      <c r="J56" s="26">
        <f>J3*VLOOKUP($B56,'2021 Summary'!$A:$N,14,0)</f>
        <v>0</v>
      </c>
      <c r="K56" s="26">
        <f>K3*VLOOKUP($B56,'2021 Summary'!$A:$N,14,0)</f>
        <v>0</v>
      </c>
      <c r="L56" s="26">
        <f>L3*VLOOKUP($B56,'2021 Summary'!$A:$N,14,0)</f>
        <v>0</v>
      </c>
      <c r="M56" s="26">
        <f>M3*VLOOKUP($B56,'2021 Summary'!$A:$N,14,0)</f>
        <v>0</v>
      </c>
      <c r="N56" s="26">
        <f>N3*VLOOKUP($B56,'2021 Summary'!$A:$N,14,0)</f>
        <v>0</v>
      </c>
      <c r="O56" s="26">
        <f>O3*VLOOKUP($B56,'2021 Summary'!$A:$N,14,0)</f>
        <v>0</v>
      </c>
      <c r="P56" s="26">
        <f>P3*VLOOKUP($B56,'2021 Summary'!$A:$N,14,0)</f>
        <v>0</v>
      </c>
      <c r="Q56" s="27">
        <f>Q3*VLOOKUP($B56,'2021 Summary'!$A:$N,14,0)</f>
        <v>0</v>
      </c>
    </row>
    <row r="57" spans="2:17">
      <c r="B57" s="34" t="s">
        <v>31</v>
      </c>
      <c r="C57" s="28">
        <f>C4*VLOOKUP($B57,'2021 Summary'!$A:$N,14,0)</f>
        <v>0</v>
      </c>
      <c r="D57" s="29">
        <f>D4*VLOOKUP($B57,'2021 Summary'!$A:$N,14,0)</f>
        <v>0</v>
      </c>
      <c r="E57" s="29">
        <f>E4*VLOOKUP($B57,'2021 Summary'!$A:$N,14,0)</f>
        <v>0</v>
      </c>
      <c r="F57" s="29">
        <f>F4*VLOOKUP($B57,'2021 Summary'!$A:$N,14,0)</f>
        <v>0</v>
      </c>
      <c r="G57" s="29">
        <f>G4*VLOOKUP($B57,'2021 Summary'!$A:$N,14,0)</f>
        <v>0</v>
      </c>
      <c r="H57" s="29">
        <f>H4*VLOOKUP($B57,'2021 Summary'!$A:$N,14,0)</f>
        <v>0</v>
      </c>
      <c r="I57" s="29">
        <f>I4*VLOOKUP($B57,'2021 Summary'!$A:$N,14,0)</f>
        <v>0</v>
      </c>
      <c r="J57" s="29">
        <f>J4*VLOOKUP($B57,'2021 Summary'!$A:$N,14,0)</f>
        <v>0</v>
      </c>
      <c r="K57" s="29">
        <f>K4*VLOOKUP($B57,'2021 Summary'!$A:$N,14,0)</f>
        <v>0</v>
      </c>
      <c r="L57" s="29">
        <f>L4*VLOOKUP($B57,'2021 Summary'!$A:$N,14,0)</f>
        <v>0</v>
      </c>
      <c r="M57" s="29">
        <f>M4*VLOOKUP($B57,'2021 Summary'!$A:$N,14,0)</f>
        <v>0</v>
      </c>
      <c r="N57" s="29">
        <f>N4*VLOOKUP($B57,'2021 Summary'!$A:$N,14,0)</f>
        <v>0</v>
      </c>
      <c r="O57" s="29">
        <f>O4*VLOOKUP($B57,'2021 Summary'!$A:$N,14,0)</f>
        <v>0</v>
      </c>
      <c r="P57" s="29">
        <f>P4*VLOOKUP($B57,'2021 Summary'!$A:$N,14,0)</f>
        <v>0</v>
      </c>
      <c r="Q57" s="30">
        <f>Q4*VLOOKUP($B57,'2021 Summary'!$A:$N,14,0)</f>
        <v>0</v>
      </c>
    </row>
    <row r="58" spans="2:17">
      <c r="B58" s="34" t="s">
        <v>32</v>
      </c>
      <c r="C58" s="28">
        <f>C5*VLOOKUP($B58,'2021 Summary'!$A:$N,14,0)</f>
        <v>2784966.4557383689</v>
      </c>
      <c r="D58" s="29">
        <f>D5*VLOOKUP($B58,'2021 Summary'!$A:$N,14,0)</f>
        <v>2838293.9818426138</v>
      </c>
      <c r="E58" s="29">
        <f>E5*VLOOKUP($B58,'2021 Summary'!$A:$N,14,0)</f>
        <v>2892154.7832079013</v>
      </c>
      <c r="F58" s="29">
        <f>F5*VLOOKUP($B58,'2021 Summary'!$A:$N,14,0)</f>
        <v>2946554.1925868415</v>
      </c>
      <c r="G58" s="29">
        <f>G5*VLOOKUP($B58,'2021 Summary'!$A:$N,14,0)</f>
        <v>3001497.5960595701</v>
      </c>
      <c r="H58" s="29">
        <f>H5*VLOOKUP($B58,'2021 Summary'!$A:$N,14,0)</f>
        <v>3057279.309337901</v>
      </c>
      <c r="I58" s="29">
        <f>I5*VLOOKUP($B58,'2021 Summary'!$A:$N,14,0)</f>
        <v>3113904.8267621803</v>
      </c>
      <c r="J58" s="29">
        <f>J5*VLOOKUP($B58,'2021 Summary'!$A:$N,14,0)</f>
        <v>3171404.8172484096</v>
      </c>
      <c r="K58" s="29">
        <f>K5*VLOOKUP($B58,'2021 Summary'!$A:$N,14,0)</f>
        <v>3228579.1432251791</v>
      </c>
      <c r="L58" s="29">
        <f>L5*VLOOKUP($B58,'2021 Summary'!$A:$N,14,0)</f>
        <v>3286325.2124617165</v>
      </c>
      <c r="M58" s="29">
        <f>M5*VLOOKUP($B58,'2021 Summary'!$A:$N,14,0)</f>
        <v>3344648.7423906196</v>
      </c>
      <c r="N58" s="29">
        <f>N5*VLOOKUP($B58,'2021 Summary'!$A:$N,14,0)</f>
        <v>3403555.507618811</v>
      </c>
      <c r="O58" s="29">
        <f>O5*VLOOKUP($B58,'2021 Summary'!$A:$N,14,0)</f>
        <v>3463051.3404992851</v>
      </c>
      <c r="P58" s="29">
        <f>P5*VLOOKUP($B58,'2021 Summary'!$A:$N,14,0)</f>
        <v>3523142.1317085633</v>
      </c>
      <c r="Q58" s="30">
        <f>Q5*VLOOKUP($B58,'2021 Summary'!$A:$N,14,0)</f>
        <v>3583833.8308299351</v>
      </c>
    </row>
    <row r="59" spans="2:17">
      <c r="B59" s="34" t="s">
        <v>34</v>
      </c>
      <c r="C59" s="28">
        <f>C6*VLOOKUP($B59,'2021 Summary'!$A:$N,14,0)</f>
        <v>0</v>
      </c>
      <c r="D59" s="29">
        <f>D6*VLOOKUP($B59,'2021 Summary'!$A:$N,14,0)</f>
        <v>0</v>
      </c>
      <c r="E59" s="29">
        <f>E6*VLOOKUP($B59,'2021 Summary'!$A:$N,14,0)</f>
        <v>0</v>
      </c>
      <c r="F59" s="29">
        <f>F6*VLOOKUP($B59,'2021 Summary'!$A:$N,14,0)</f>
        <v>0</v>
      </c>
      <c r="G59" s="29">
        <f>G6*VLOOKUP($B59,'2021 Summary'!$A:$N,14,0)</f>
        <v>0</v>
      </c>
      <c r="H59" s="29">
        <f>H6*VLOOKUP($B59,'2021 Summary'!$A:$N,14,0)</f>
        <v>0</v>
      </c>
      <c r="I59" s="29">
        <f>I6*VLOOKUP($B59,'2021 Summary'!$A:$N,14,0)</f>
        <v>0</v>
      </c>
      <c r="J59" s="29">
        <f>J6*VLOOKUP($B59,'2021 Summary'!$A:$N,14,0)</f>
        <v>0</v>
      </c>
      <c r="K59" s="29">
        <f>K6*VLOOKUP($B59,'2021 Summary'!$A:$N,14,0)</f>
        <v>0</v>
      </c>
      <c r="L59" s="29">
        <f>L6*VLOOKUP($B59,'2021 Summary'!$A:$N,14,0)</f>
        <v>0</v>
      </c>
      <c r="M59" s="29">
        <f>M6*VLOOKUP($B59,'2021 Summary'!$A:$N,14,0)</f>
        <v>0</v>
      </c>
      <c r="N59" s="29">
        <f>N6*VLOOKUP($B59,'2021 Summary'!$A:$N,14,0)</f>
        <v>0</v>
      </c>
      <c r="O59" s="29">
        <f>O6*VLOOKUP($B59,'2021 Summary'!$A:$N,14,0)</f>
        <v>0</v>
      </c>
      <c r="P59" s="29">
        <f>P6*VLOOKUP($B59,'2021 Summary'!$A:$N,14,0)</f>
        <v>0</v>
      </c>
      <c r="Q59" s="30">
        <f>Q6*VLOOKUP($B59,'2021 Summary'!$A:$N,14,0)</f>
        <v>0</v>
      </c>
    </row>
    <row r="60" spans="2:17">
      <c r="B60" s="34" t="s">
        <v>35</v>
      </c>
      <c r="C60" s="28">
        <f>C7*VLOOKUP($B60,'2021 Summary'!$A:$N,14,0)</f>
        <v>0</v>
      </c>
      <c r="D60" s="29">
        <f>D7*VLOOKUP($B60,'2021 Summary'!$A:$N,14,0)</f>
        <v>0</v>
      </c>
      <c r="E60" s="29">
        <f>E7*VLOOKUP($B60,'2021 Summary'!$A:$N,14,0)</f>
        <v>0</v>
      </c>
      <c r="F60" s="29">
        <f>F7*VLOOKUP($B60,'2021 Summary'!$A:$N,14,0)</f>
        <v>0</v>
      </c>
      <c r="G60" s="29">
        <f>G7*VLOOKUP($B60,'2021 Summary'!$A:$N,14,0)</f>
        <v>0</v>
      </c>
      <c r="H60" s="29">
        <f>H7*VLOOKUP($B60,'2021 Summary'!$A:$N,14,0)</f>
        <v>0</v>
      </c>
      <c r="I60" s="29">
        <f>I7*VLOOKUP($B60,'2021 Summary'!$A:$N,14,0)</f>
        <v>0</v>
      </c>
      <c r="J60" s="29">
        <f>J7*VLOOKUP($B60,'2021 Summary'!$A:$N,14,0)</f>
        <v>0</v>
      </c>
      <c r="K60" s="29">
        <f>K7*VLOOKUP($B60,'2021 Summary'!$A:$N,14,0)</f>
        <v>0</v>
      </c>
      <c r="L60" s="29">
        <f>L7*VLOOKUP($B60,'2021 Summary'!$A:$N,14,0)</f>
        <v>0</v>
      </c>
      <c r="M60" s="29">
        <f>M7*VLOOKUP($B60,'2021 Summary'!$A:$N,14,0)</f>
        <v>0</v>
      </c>
      <c r="N60" s="29">
        <f>N7*VLOOKUP($B60,'2021 Summary'!$A:$N,14,0)</f>
        <v>0</v>
      </c>
      <c r="O60" s="29">
        <f>O7*VLOOKUP($B60,'2021 Summary'!$A:$N,14,0)</f>
        <v>0</v>
      </c>
      <c r="P60" s="29">
        <f>P7*VLOOKUP($B60,'2021 Summary'!$A:$N,14,0)</f>
        <v>0</v>
      </c>
      <c r="Q60" s="30">
        <f>Q7*VLOOKUP($B60,'2021 Summary'!$A:$N,14,0)</f>
        <v>0</v>
      </c>
    </row>
    <row r="61" spans="2:17">
      <c r="B61" s="34" t="s">
        <v>36</v>
      </c>
      <c r="C61" s="28">
        <f>C8*VLOOKUP($B61,'2021 Summary'!$A:$N,14,0)</f>
        <v>0</v>
      </c>
      <c r="D61" s="29">
        <f>D8*VLOOKUP($B61,'2021 Summary'!$A:$N,14,0)</f>
        <v>0</v>
      </c>
      <c r="E61" s="29">
        <f>E8*VLOOKUP($B61,'2021 Summary'!$A:$N,14,0)</f>
        <v>0</v>
      </c>
      <c r="F61" s="29">
        <f>F8*VLOOKUP($B61,'2021 Summary'!$A:$N,14,0)</f>
        <v>0</v>
      </c>
      <c r="G61" s="29">
        <f>G8*VLOOKUP($B61,'2021 Summary'!$A:$N,14,0)</f>
        <v>0</v>
      </c>
      <c r="H61" s="29">
        <f>H8*VLOOKUP($B61,'2021 Summary'!$A:$N,14,0)</f>
        <v>0</v>
      </c>
      <c r="I61" s="29">
        <f>I8*VLOOKUP($B61,'2021 Summary'!$A:$N,14,0)</f>
        <v>0</v>
      </c>
      <c r="J61" s="29">
        <f>J8*VLOOKUP($B61,'2021 Summary'!$A:$N,14,0)</f>
        <v>0</v>
      </c>
      <c r="K61" s="29">
        <f>K8*VLOOKUP($B61,'2021 Summary'!$A:$N,14,0)</f>
        <v>0</v>
      </c>
      <c r="L61" s="29">
        <f>L8*VLOOKUP($B61,'2021 Summary'!$A:$N,14,0)</f>
        <v>0</v>
      </c>
      <c r="M61" s="29">
        <f>M8*VLOOKUP($B61,'2021 Summary'!$A:$N,14,0)</f>
        <v>0</v>
      </c>
      <c r="N61" s="29">
        <f>N8*VLOOKUP($B61,'2021 Summary'!$A:$N,14,0)</f>
        <v>0</v>
      </c>
      <c r="O61" s="29">
        <f>O8*VLOOKUP($B61,'2021 Summary'!$A:$N,14,0)</f>
        <v>0</v>
      </c>
      <c r="P61" s="29">
        <f>P8*VLOOKUP($B61,'2021 Summary'!$A:$N,14,0)</f>
        <v>0</v>
      </c>
      <c r="Q61" s="30">
        <f>Q8*VLOOKUP($B61,'2021 Summary'!$A:$N,14,0)</f>
        <v>0</v>
      </c>
    </row>
    <row r="62" spans="2:17">
      <c r="B62" s="34" t="s">
        <v>37</v>
      </c>
      <c r="C62" s="28">
        <f>C9*VLOOKUP($B62,'2021 Summary'!$A:$N,14,0)</f>
        <v>0</v>
      </c>
      <c r="D62" s="29">
        <f>D9*VLOOKUP($B62,'2021 Summary'!$A:$N,14,0)</f>
        <v>0</v>
      </c>
      <c r="E62" s="29">
        <f>E9*VLOOKUP($B62,'2021 Summary'!$A:$N,14,0)</f>
        <v>0</v>
      </c>
      <c r="F62" s="29">
        <f>F9*VLOOKUP($B62,'2021 Summary'!$A:$N,14,0)</f>
        <v>0</v>
      </c>
      <c r="G62" s="29">
        <f>G9*VLOOKUP($B62,'2021 Summary'!$A:$N,14,0)</f>
        <v>0</v>
      </c>
      <c r="H62" s="29">
        <f>H9*VLOOKUP($B62,'2021 Summary'!$A:$N,14,0)</f>
        <v>0</v>
      </c>
      <c r="I62" s="29">
        <f>I9*VLOOKUP($B62,'2021 Summary'!$A:$N,14,0)</f>
        <v>0</v>
      </c>
      <c r="J62" s="29">
        <f>J9*VLOOKUP($B62,'2021 Summary'!$A:$N,14,0)</f>
        <v>0</v>
      </c>
      <c r="K62" s="29">
        <f>K9*VLOOKUP($B62,'2021 Summary'!$A:$N,14,0)</f>
        <v>0</v>
      </c>
      <c r="L62" s="29">
        <f>L9*VLOOKUP($B62,'2021 Summary'!$A:$N,14,0)</f>
        <v>0</v>
      </c>
      <c r="M62" s="29">
        <f>M9*VLOOKUP($B62,'2021 Summary'!$A:$N,14,0)</f>
        <v>0</v>
      </c>
      <c r="N62" s="29">
        <f>N9*VLOOKUP($B62,'2021 Summary'!$A:$N,14,0)</f>
        <v>0</v>
      </c>
      <c r="O62" s="29">
        <f>O9*VLOOKUP($B62,'2021 Summary'!$A:$N,14,0)</f>
        <v>0</v>
      </c>
      <c r="P62" s="29">
        <f>P9*VLOOKUP($B62,'2021 Summary'!$A:$N,14,0)</f>
        <v>0</v>
      </c>
      <c r="Q62" s="30">
        <f>Q9*VLOOKUP($B62,'2021 Summary'!$A:$N,14,0)</f>
        <v>0</v>
      </c>
    </row>
    <row r="63" spans="2:17">
      <c r="B63" s="34" t="s">
        <v>38</v>
      </c>
      <c r="C63" s="28">
        <f>C10*VLOOKUP($B63,'2021 Summary'!$A:$N,14,0)</f>
        <v>0</v>
      </c>
      <c r="D63" s="29">
        <f>D10*VLOOKUP($B63,'2021 Summary'!$A:$N,14,0)</f>
        <v>0</v>
      </c>
      <c r="E63" s="29">
        <f>E10*VLOOKUP($B63,'2021 Summary'!$A:$N,14,0)</f>
        <v>0</v>
      </c>
      <c r="F63" s="29">
        <f>F10*VLOOKUP($B63,'2021 Summary'!$A:$N,14,0)</f>
        <v>0</v>
      </c>
      <c r="G63" s="29">
        <f>G10*VLOOKUP($B63,'2021 Summary'!$A:$N,14,0)</f>
        <v>0</v>
      </c>
      <c r="H63" s="29">
        <f>H10*VLOOKUP($B63,'2021 Summary'!$A:$N,14,0)</f>
        <v>0</v>
      </c>
      <c r="I63" s="29">
        <f>I10*VLOOKUP($B63,'2021 Summary'!$A:$N,14,0)</f>
        <v>0</v>
      </c>
      <c r="J63" s="29">
        <f>J10*VLOOKUP($B63,'2021 Summary'!$A:$N,14,0)</f>
        <v>0</v>
      </c>
      <c r="K63" s="29">
        <f>K10*VLOOKUP($B63,'2021 Summary'!$A:$N,14,0)</f>
        <v>0</v>
      </c>
      <c r="L63" s="29">
        <f>L10*VLOOKUP($B63,'2021 Summary'!$A:$N,14,0)</f>
        <v>0</v>
      </c>
      <c r="M63" s="29">
        <f>M10*VLOOKUP($B63,'2021 Summary'!$A:$N,14,0)</f>
        <v>0</v>
      </c>
      <c r="N63" s="29">
        <f>N10*VLOOKUP($B63,'2021 Summary'!$A:$N,14,0)</f>
        <v>0</v>
      </c>
      <c r="O63" s="29">
        <f>O10*VLOOKUP($B63,'2021 Summary'!$A:$N,14,0)</f>
        <v>0</v>
      </c>
      <c r="P63" s="29">
        <f>P10*VLOOKUP($B63,'2021 Summary'!$A:$N,14,0)</f>
        <v>0</v>
      </c>
      <c r="Q63" s="30">
        <f>Q10*VLOOKUP($B63,'2021 Summary'!$A:$N,14,0)</f>
        <v>0</v>
      </c>
    </row>
    <row r="64" spans="2:17" ht="15" thickBot="1">
      <c r="B64" s="35" t="s">
        <v>39</v>
      </c>
      <c r="C64" s="31">
        <f>C11*VLOOKUP($B64,'2021 Summary'!$A:$N,14,0)</f>
        <v>0</v>
      </c>
      <c r="D64" s="32">
        <f>D11*VLOOKUP($B64,'2021 Summary'!$A:$N,14,0)</f>
        <v>0</v>
      </c>
      <c r="E64" s="32">
        <f>E11*VLOOKUP($B64,'2021 Summary'!$A:$N,14,0)</f>
        <v>0</v>
      </c>
      <c r="F64" s="32">
        <f>F11*VLOOKUP($B64,'2021 Summary'!$A:$N,14,0)</f>
        <v>0</v>
      </c>
      <c r="G64" s="32">
        <f>G11*VLOOKUP($B64,'2021 Summary'!$A:$N,14,0)</f>
        <v>0</v>
      </c>
      <c r="H64" s="32">
        <f>H11*VLOOKUP($B64,'2021 Summary'!$A:$N,14,0)</f>
        <v>0</v>
      </c>
      <c r="I64" s="32">
        <f>I11*VLOOKUP($B64,'2021 Summary'!$A:$N,14,0)</f>
        <v>0</v>
      </c>
      <c r="J64" s="32">
        <f>J11*VLOOKUP($B64,'2021 Summary'!$A:$N,14,0)</f>
        <v>0</v>
      </c>
      <c r="K64" s="32">
        <f>K11*VLOOKUP($B64,'2021 Summary'!$A:$N,14,0)</f>
        <v>0</v>
      </c>
      <c r="L64" s="32">
        <f>L11*VLOOKUP($B64,'2021 Summary'!$A:$N,14,0)</f>
        <v>0</v>
      </c>
      <c r="M64" s="32">
        <f>M11*VLOOKUP($B64,'2021 Summary'!$A:$N,14,0)</f>
        <v>0</v>
      </c>
      <c r="N64" s="32">
        <f>N11*VLOOKUP($B64,'2021 Summary'!$A:$N,14,0)</f>
        <v>0</v>
      </c>
      <c r="O64" s="32">
        <f>O11*VLOOKUP($B64,'2021 Summary'!$A:$N,14,0)</f>
        <v>0</v>
      </c>
      <c r="P64" s="32">
        <f>P11*VLOOKUP($B64,'2021 Summary'!$A:$N,14,0)</f>
        <v>0</v>
      </c>
      <c r="Q64" s="33">
        <f>Q11*VLOOKUP($B64,'2021 Summary'!$A:$N,14,0)</f>
        <v>0</v>
      </c>
    </row>
    <row r="65" spans="2:18">
      <c r="B65" s="21"/>
      <c r="C65" s="144">
        <f>SUM(C56:C64)</f>
        <v>2784966.4557383689</v>
      </c>
      <c r="D65" s="144">
        <f t="shared" ref="D65:Q65" si="11">SUM(D56:D64)</f>
        <v>2838293.9818426138</v>
      </c>
      <c r="E65" s="144">
        <f t="shared" si="11"/>
        <v>2892154.7832079013</v>
      </c>
      <c r="F65" s="144">
        <f t="shared" si="11"/>
        <v>2946554.1925868415</v>
      </c>
      <c r="G65" s="144">
        <f t="shared" si="11"/>
        <v>3001497.5960595701</v>
      </c>
      <c r="H65" s="144">
        <f t="shared" si="11"/>
        <v>3057279.309337901</v>
      </c>
      <c r="I65" s="144">
        <f t="shared" si="11"/>
        <v>3113904.8267621803</v>
      </c>
      <c r="J65" s="144">
        <f t="shared" si="11"/>
        <v>3171404.8172484096</v>
      </c>
      <c r="K65" s="144">
        <f t="shared" si="11"/>
        <v>3228579.1432251791</v>
      </c>
      <c r="L65" s="144">
        <f t="shared" si="11"/>
        <v>3286325.2124617165</v>
      </c>
      <c r="M65" s="144">
        <f t="shared" si="11"/>
        <v>3344648.7423906196</v>
      </c>
      <c r="N65" s="144">
        <f t="shared" si="11"/>
        <v>3403555.507618811</v>
      </c>
      <c r="O65" s="144">
        <f t="shared" si="11"/>
        <v>3463051.3404992851</v>
      </c>
      <c r="P65" s="144">
        <f t="shared" si="11"/>
        <v>3523142.1317085633</v>
      </c>
      <c r="Q65" s="144">
        <f t="shared" si="11"/>
        <v>3583833.8308299351</v>
      </c>
    </row>
    <row r="66" spans="2:18">
      <c r="B66" s="21"/>
    </row>
    <row r="67" spans="2:18" ht="15" thickBot="1">
      <c r="B67" s="21"/>
    </row>
    <row r="68" spans="2:18" ht="15" thickBot="1">
      <c r="B68" s="1"/>
      <c r="C68" s="172" t="s">
        <v>49</v>
      </c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4"/>
      <c r="R68" s="47"/>
    </row>
    <row r="69" spans="2:18" ht="15" thickBot="1">
      <c r="B69" s="16" t="s">
        <v>50</v>
      </c>
      <c r="C69" s="22">
        <v>2021</v>
      </c>
      <c r="D69" s="23">
        <f t="shared" ref="D69:Q69" si="12">C69+1</f>
        <v>2022</v>
      </c>
      <c r="E69" s="23">
        <f t="shared" si="12"/>
        <v>2023</v>
      </c>
      <c r="F69" s="23">
        <f t="shared" si="12"/>
        <v>2024</v>
      </c>
      <c r="G69" s="23">
        <f t="shared" si="12"/>
        <v>2025</v>
      </c>
      <c r="H69" s="23">
        <f t="shared" si="12"/>
        <v>2026</v>
      </c>
      <c r="I69" s="23">
        <f t="shared" si="12"/>
        <v>2027</v>
      </c>
      <c r="J69" s="23">
        <f t="shared" si="12"/>
        <v>2028</v>
      </c>
      <c r="K69" s="23">
        <f t="shared" si="12"/>
        <v>2029</v>
      </c>
      <c r="L69" s="23">
        <f t="shared" si="12"/>
        <v>2030</v>
      </c>
      <c r="M69" s="23">
        <f t="shared" si="12"/>
        <v>2031</v>
      </c>
      <c r="N69" s="23">
        <f t="shared" si="12"/>
        <v>2032</v>
      </c>
      <c r="O69" s="23">
        <f t="shared" si="12"/>
        <v>2033</v>
      </c>
      <c r="P69" s="23">
        <f t="shared" si="12"/>
        <v>2034</v>
      </c>
      <c r="Q69" s="24">
        <f t="shared" si="12"/>
        <v>2035</v>
      </c>
      <c r="R69" s="16" t="s">
        <v>51</v>
      </c>
    </row>
    <row r="70" spans="2:18">
      <c r="B70" s="48" t="s">
        <v>29</v>
      </c>
      <c r="C70" s="77">
        <f t="shared" ref="C70:Q70" si="13">C3/C$12</f>
        <v>0</v>
      </c>
      <c r="D70" s="78">
        <f t="shared" si="13"/>
        <v>0</v>
      </c>
      <c r="E70" s="78">
        <f t="shared" si="13"/>
        <v>0</v>
      </c>
      <c r="F70" s="78">
        <f t="shared" si="13"/>
        <v>0</v>
      </c>
      <c r="G70" s="78">
        <f t="shared" si="13"/>
        <v>0</v>
      </c>
      <c r="H70" s="78">
        <f t="shared" si="13"/>
        <v>0</v>
      </c>
      <c r="I70" s="78">
        <f t="shared" si="13"/>
        <v>0</v>
      </c>
      <c r="J70" s="78">
        <f t="shared" si="13"/>
        <v>0</v>
      </c>
      <c r="K70" s="78">
        <f t="shared" si="13"/>
        <v>0</v>
      </c>
      <c r="L70" s="78">
        <f t="shared" si="13"/>
        <v>0</v>
      </c>
      <c r="M70" s="78">
        <f t="shared" si="13"/>
        <v>0</v>
      </c>
      <c r="N70" s="78">
        <f t="shared" si="13"/>
        <v>0</v>
      </c>
      <c r="O70" s="78">
        <f t="shared" si="13"/>
        <v>0</v>
      </c>
      <c r="P70" s="78">
        <f t="shared" si="13"/>
        <v>0</v>
      </c>
      <c r="Q70" s="79">
        <f t="shared" si="13"/>
        <v>0</v>
      </c>
      <c r="R70" s="79">
        <f t="shared" ref="R70:R78" si="14">SUM(C3:Q3)/SUM($C$12:$Q$12)</f>
        <v>0</v>
      </c>
    </row>
    <row r="71" spans="2:18">
      <c r="B71" s="34" t="s">
        <v>31</v>
      </c>
      <c r="C71" s="80">
        <f t="shared" ref="C71:Q71" si="15">C4/C$12</f>
        <v>0</v>
      </c>
      <c r="D71" s="81">
        <f t="shared" si="15"/>
        <v>0</v>
      </c>
      <c r="E71" s="81">
        <f t="shared" si="15"/>
        <v>0</v>
      </c>
      <c r="F71" s="81">
        <f t="shared" si="15"/>
        <v>0</v>
      </c>
      <c r="G71" s="81">
        <f t="shared" si="15"/>
        <v>0</v>
      </c>
      <c r="H71" s="81">
        <f t="shared" si="15"/>
        <v>0</v>
      </c>
      <c r="I71" s="81">
        <f t="shared" si="15"/>
        <v>0</v>
      </c>
      <c r="J71" s="81">
        <f t="shared" si="15"/>
        <v>0</v>
      </c>
      <c r="K71" s="81">
        <f t="shared" si="15"/>
        <v>0</v>
      </c>
      <c r="L71" s="81">
        <f t="shared" si="15"/>
        <v>0</v>
      </c>
      <c r="M71" s="81">
        <f t="shared" si="15"/>
        <v>0</v>
      </c>
      <c r="N71" s="81">
        <f t="shared" si="15"/>
        <v>0</v>
      </c>
      <c r="O71" s="81">
        <f t="shared" si="15"/>
        <v>0</v>
      </c>
      <c r="P71" s="81">
        <f t="shared" si="15"/>
        <v>0</v>
      </c>
      <c r="Q71" s="82">
        <f t="shared" si="15"/>
        <v>0</v>
      </c>
      <c r="R71" s="82">
        <f t="shared" si="14"/>
        <v>0</v>
      </c>
    </row>
    <row r="72" spans="2:18">
      <c r="B72" s="34" t="s">
        <v>32</v>
      </c>
      <c r="C72" s="80">
        <f t="shared" ref="C72:Q72" si="16">C5/C$12</f>
        <v>0.52223807462853644</v>
      </c>
      <c r="D72" s="81">
        <f t="shared" si="16"/>
        <v>0.52696839072132307</v>
      </c>
      <c r="E72" s="81">
        <f t="shared" si="16"/>
        <v>0.53165187200131003</v>
      </c>
      <c r="F72" s="81">
        <f t="shared" si="16"/>
        <v>0.53628898217951493</v>
      </c>
      <c r="G72" s="81">
        <f t="shared" si="16"/>
        <v>0.54088018037575736</v>
      </c>
      <c r="H72" s="81">
        <f t="shared" si="16"/>
        <v>0.54547746216067972</v>
      </c>
      <c r="I72" s="81">
        <f t="shared" si="16"/>
        <v>0.55007974668693715</v>
      </c>
      <c r="J72" s="81">
        <f t="shared" si="16"/>
        <v>0.55469037248238906</v>
      </c>
      <c r="K72" s="81">
        <f t="shared" si="16"/>
        <v>0.55909937869543469</v>
      </c>
      <c r="L72" s="81">
        <f t="shared" si="16"/>
        <v>0.56346473138161846</v>
      </c>
      <c r="M72" s="81">
        <f t="shared" si="16"/>
        <v>0.56778686275407764</v>
      </c>
      <c r="N72" s="81">
        <f t="shared" si="16"/>
        <v>0.57206620074661152</v>
      </c>
      <c r="O72" s="81">
        <f t="shared" si="16"/>
        <v>0.57630316905605106</v>
      </c>
      <c r="P72" s="81">
        <f t="shared" si="16"/>
        <v>0.58049818718420887</v>
      </c>
      <c r="Q72" s="82">
        <f t="shared" si="16"/>
        <v>0.5846516704794148</v>
      </c>
      <c r="R72" s="82">
        <f t="shared" si="14"/>
        <v>0.5549716816466489</v>
      </c>
    </row>
    <row r="73" spans="2:18">
      <c r="B73" s="34" t="s">
        <v>34</v>
      </c>
      <c r="C73" s="80">
        <f t="shared" ref="C73:Q73" si="17">C6/C$12</f>
        <v>2.960750694945345E-4</v>
      </c>
      <c r="D73" s="81">
        <f t="shared" si="17"/>
        <v>2.931436331629054E-4</v>
      </c>
      <c r="E73" s="81">
        <f t="shared" si="17"/>
        <v>2.9024122095337165E-4</v>
      </c>
      <c r="F73" s="81">
        <f t="shared" si="17"/>
        <v>2.873675454983878E-4</v>
      </c>
      <c r="G73" s="81">
        <f t="shared" si="17"/>
        <v>2.8452232227563147E-4</v>
      </c>
      <c r="H73" s="81">
        <f t="shared" si="17"/>
        <v>2.8170526957983316E-4</v>
      </c>
      <c r="I73" s="81">
        <f t="shared" si="17"/>
        <v>2.7891610849488428E-4</v>
      </c>
      <c r="J73" s="81">
        <f t="shared" si="17"/>
        <v>2.7615456286622208E-4</v>
      </c>
      <c r="K73" s="81">
        <f t="shared" si="17"/>
        <v>2.7342035927348723E-4</v>
      </c>
      <c r="L73" s="81">
        <f t="shared" si="17"/>
        <v>2.7071322700345272E-4</v>
      </c>
      <c r="M73" s="81">
        <f t="shared" si="17"/>
        <v>2.6803289802322054E-4</v>
      </c>
      <c r="N73" s="81">
        <f t="shared" si="17"/>
        <v>2.653791069536837E-4</v>
      </c>
      <c r="O73" s="81">
        <f t="shared" si="17"/>
        <v>2.6275159104325121E-4</v>
      </c>
      <c r="P73" s="81">
        <f t="shared" si="17"/>
        <v>2.6015009014183286E-4</v>
      </c>
      <c r="Q73" s="82">
        <f t="shared" si="17"/>
        <v>2.5757434667508203E-4</v>
      </c>
      <c r="R73" s="82">
        <f t="shared" si="14"/>
        <v>2.7589953803264575E-4</v>
      </c>
    </row>
    <row r="74" spans="2:18">
      <c r="B74" s="34" t="s">
        <v>35</v>
      </c>
      <c r="C74" s="80">
        <f t="shared" ref="C74:Q74" si="18">C7/C$12</f>
        <v>0.45363786170665199</v>
      </c>
      <c r="D74" s="81">
        <f t="shared" si="18"/>
        <v>0.44914639772935833</v>
      </c>
      <c r="E74" s="81">
        <f t="shared" si="18"/>
        <v>0.44469940369243399</v>
      </c>
      <c r="F74" s="81">
        <f t="shared" si="18"/>
        <v>0.44029643929943957</v>
      </c>
      <c r="G74" s="81">
        <f t="shared" si="18"/>
        <v>0.43593706861330656</v>
      </c>
      <c r="H74" s="81">
        <f t="shared" si="18"/>
        <v>0.43162086001317479</v>
      </c>
      <c r="I74" s="81">
        <f t="shared" si="18"/>
        <v>0.42734738615165824</v>
      </c>
      <c r="J74" s="81">
        <f t="shared" si="18"/>
        <v>0.42311622391253284</v>
      </c>
      <c r="K74" s="81">
        <f t="shared" si="18"/>
        <v>0.41892695436884447</v>
      </c>
      <c r="L74" s="81">
        <f t="shared" si="18"/>
        <v>0.41477916274143017</v>
      </c>
      <c r="M74" s="81">
        <f t="shared" si="18"/>
        <v>0.41067243835785167</v>
      </c>
      <c r="N74" s="81">
        <f t="shared" si="18"/>
        <v>0.40660637461173432</v>
      </c>
      <c r="O74" s="81">
        <f t="shared" si="18"/>
        <v>0.40258056892250926</v>
      </c>
      <c r="P74" s="81">
        <f t="shared" si="18"/>
        <v>0.39859462269555374</v>
      </c>
      <c r="Q74" s="82">
        <f t="shared" si="18"/>
        <v>0.39464814128272646</v>
      </c>
      <c r="R74" s="82">
        <f t="shared" si="14"/>
        <v>0.42272548206323385</v>
      </c>
    </row>
    <row r="75" spans="2:18">
      <c r="B75" s="34" t="s">
        <v>36</v>
      </c>
      <c r="C75" s="80">
        <f t="shared" ref="C75:Q75" si="19">C8/C$12</f>
        <v>0</v>
      </c>
      <c r="D75" s="81">
        <f t="shared" si="19"/>
        <v>0</v>
      </c>
      <c r="E75" s="81">
        <f t="shared" si="19"/>
        <v>0</v>
      </c>
      <c r="F75" s="81">
        <f t="shared" si="19"/>
        <v>0</v>
      </c>
      <c r="G75" s="81">
        <f t="shared" si="19"/>
        <v>0</v>
      </c>
      <c r="H75" s="81">
        <f t="shared" si="19"/>
        <v>0</v>
      </c>
      <c r="I75" s="81">
        <f t="shared" si="19"/>
        <v>0</v>
      </c>
      <c r="J75" s="81">
        <f t="shared" si="19"/>
        <v>0</v>
      </c>
      <c r="K75" s="81">
        <f t="shared" si="19"/>
        <v>0</v>
      </c>
      <c r="L75" s="81">
        <f t="shared" si="19"/>
        <v>0</v>
      </c>
      <c r="M75" s="81">
        <f t="shared" si="19"/>
        <v>0</v>
      </c>
      <c r="N75" s="81">
        <f t="shared" si="19"/>
        <v>0</v>
      </c>
      <c r="O75" s="81">
        <f t="shared" si="19"/>
        <v>0</v>
      </c>
      <c r="P75" s="81">
        <f t="shared" si="19"/>
        <v>0</v>
      </c>
      <c r="Q75" s="82">
        <f t="shared" si="19"/>
        <v>0</v>
      </c>
      <c r="R75" s="82">
        <f t="shared" si="14"/>
        <v>0</v>
      </c>
    </row>
    <row r="76" spans="2:18">
      <c r="B76" s="34" t="s">
        <v>37</v>
      </c>
      <c r="C76" s="80">
        <f t="shared" ref="C76:Q76" si="20">C9/C$12</f>
        <v>0</v>
      </c>
      <c r="D76" s="81">
        <f t="shared" si="20"/>
        <v>0</v>
      </c>
      <c r="E76" s="81">
        <f t="shared" si="20"/>
        <v>0</v>
      </c>
      <c r="F76" s="81">
        <f t="shared" si="20"/>
        <v>0</v>
      </c>
      <c r="G76" s="81">
        <f t="shared" si="20"/>
        <v>0</v>
      </c>
      <c r="H76" s="81">
        <f t="shared" si="20"/>
        <v>0</v>
      </c>
      <c r="I76" s="81">
        <f t="shared" si="20"/>
        <v>0</v>
      </c>
      <c r="J76" s="81">
        <f t="shared" si="20"/>
        <v>0</v>
      </c>
      <c r="K76" s="81">
        <f t="shared" si="20"/>
        <v>0</v>
      </c>
      <c r="L76" s="81">
        <f t="shared" si="20"/>
        <v>0</v>
      </c>
      <c r="M76" s="81">
        <f t="shared" si="20"/>
        <v>0</v>
      </c>
      <c r="N76" s="81">
        <f t="shared" si="20"/>
        <v>0</v>
      </c>
      <c r="O76" s="81">
        <f t="shared" si="20"/>
        <v>0</v>
      </c>
      <c r="P76" s="81">
        <f t="shared" si="20"/>
        <v>0</v>
      </c>
      <c r="Q76" s="82">
        <f t="shared" si="20"/>
        <v>0</v>
      </c>
      <c r="R76" s="82">
        <f t="shared" si="14"/>
        <v>0</v>
      </c>
    </row>
    <row r="77" spans="2:18">
      <c r="B77" s="34" t="s">
        <v>38</v>
      </c>
      <c r="C77" s="80">
        <f t="shared" ref="C77:Q77" si="21">C10/C$12</f>
        <v>2.3507470513101546E-2</v>
      </c>
      <c r="D77" s="81">
        <f t="shared" si="21"/>
        <v>2.3274723280298556E-2</v>
      </c>
      <c r="E77" s="81">
        <f t="shared" si="21"/>
        <v>2.3044280475543126E-2</v>
      </c>
      <c r="F77" s="81">
        <f t="shared" si="21"/>
        <v>2.2816119282715965E-2</v>
      </c>
      <c r="G77" s="81">
        <f t="shared" si="21"/>
        <v>2.2590217111599968E-2</v>
      </c>
      <c r="H77" s="81">
        <f t="shared" si="21"/>
        <v>2.231501059908008E-2</v>
      </c>
      <c r="I77" s="81">
        <f t="shared" si="21"/>
        <v>2.1992008520745721E-2</v>
      </c>
      <c r="J77" s="81">
        <f t="shared" si="21"/>
        <v>2.1618296040069304E-2</v>
      </c>
      <c r="K77" s="81">
        <f t="shared" si="21"/>
        <v>2.1404253505019115E-2</v>
      </c>
      <c r="L77" s="81">
        <f t="shared" si="21"/>
        <v>2.1192330202989225E-2</v>
      </c>
      <c r="M77" s="81">
        <f t="shared" si="21"/>
        <v>2.0982505151474481E-2</v>
      </c>
      <c r="N77" s="81">
        <f t="shared" si="21"/>
        <v>2.0774757575717308E-2</v>
      </c>
      <c r="O77" s="81">
        <f t="shared" si="21"/>
        <v>2.05690669066508E-2</v>
      </c>
      <c r="P77" s="81">
        <f t="shared" si="21"/>
        <v>2.0365412778862182E-2</v>
      </c>
      <c r="Q77" s="82">
        <f t="shared" si="21"/>
        <v>2.0163775028576417E-2</v>
      </c>
      <c r="R77" s="82">
        <f t="shared" si="14"/>
        <v>2.1728259828811918E-2</v>
      </c>
    </row>
    <row r="78" spans="2:18" ht="15" thickBot="1">
      <c r="B78" s="35" t="s">
        <v>39</v>
      </c>
      <c r="C78" s="83">
        <f t="shared" ref="C78:Q78" si="22">C11/C$12</f>
        <v>3.2051808221546073E-4</v>
      </c>
      <c r="D78" s="84">
        <f t="shared" si="22"/>
        <v>3.1734463585689177E-4</v>
      </c>
      <c r="E78" s="84">
        <f t="shared" si="22"/>
        <v>3.1420260975929874E-4</v>
      </c>
      <c r="F78" s="84">
        <f t="shared" si="22"/>
        <v>3.1109169283098886E-4</v>
      </c>
      <c r="G78" s="84">
        <f t="shared" si="22"/>
        <v>3.0801157706038506E-4</v>
      </c>
      <c r="H78" s="84">
        <f t="shared" si="22"/>
        <v>3.0496195748552974E-4</v>
      </c>
      <c r="I78" s="84">
        <f t="shared" si="22"/>
        <v>3.0194253216389084E-4</v>
      </c>
      <c r="J78" s="84">
        <f t="shared" si="22"/>
        <v>2.9895300214246613E-4</v>
      </c>
      <c r="K78" s="84">
        <f t="shared" si="22"/>
        <v>2.9599307142818431E-4</v>
      </c>
      <c r="L78" s="84">
        <f t="shared" si="22"/>
        <v>2.9306244695859835E-4</v>
      </c>
      <c r="M78" s="84">
        <f t="shared" si="22"/>
        <v>2.901608385728697E-4</v>
      </c>
      <c r="N78" s="84">
        <f t="shared" si="22"/>
        <v>2.872879589830393E-4</v>
      </c>
      <c r="O78" s="84">
        <f t="shared" si="22"/>
        <v>2.8444352374558347E-4</v>
      </c>
      <c r="P78" s="84">
        <f t="shared" si="22"/>
        <v>2.8162725123325101E-4</v>
      </c>
      <c r="Q78" s="85">
        <f t="shared" si="22"/>
        <v>2.7883886260717916E-4</v>
      </c>
      <c r="R78" s="85">
        <f t="shared" si="14"/>
        <v>2.9867692327262171E-4</v>
      </c>
    </row>
    <row r="80" spans="2:18" ht="15" thickBot="1">
      <c r="B80" s="21"/>
    </row>
    <row r="81" spans="1:18" ht="15" thickBot="1">
      <c r="B81" s="1"/>
      <c r="C81" s="172" t="s">
        <v>52</v>
      </c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4"/>
      <c r="R81" s="47"/>
    </row>
    <row r="82" spans="1:18" ht="15" thickBot="1">
      <c r="B82" s="16" t="s">
        <v>28</v>
      </c>
      <c r="C82" s="22">
        <v>2021</v>
      </c>
      <c r="D82" s="23">
        <f>C82+1</f>
        <v>2022</v>
      </c>
      <c r="E82" s="23">
        <f t="shared" ref="E82:Q82" si="23">D82+1</f>
        <v>2023</v>
      </c>
      <c r="F82" s="23">
        <f t="shared" si="23"/>
        <v>2024</v>
      </c>
      <c r="G82" s="23">
        <f t="shared" si="23"/>
        <v>2025</v>
      </c>
      <c r="H82" s="23">
        <f t="shared" si="23"/>
        <v>2026</v>
      </c>
      <c r="I82" s="23">
        <f t="shared" si="23"/>
        <v>2027</v>
      </c>
      <c r="J82" s="23">
        <f t="shared" si="23"/>
        <v>2028</v>
      </c>
      <c r="K82" s="23">
        <f t="shared" si="23"/>
        <v>2029</v>
      </c>
      <c r="L82" s="23">
        <f t="shared" si="23"/>
        <v>2030</v>
      </c>
      <c r="M82" s="23">
        <f t="shared" si="23"/>
        <v>2031</v>
      </c>
      <c r="N82" s="23">
        <f t="shared" si="23"/>
        <v>2032</v>
      </c>
      <c r="O82" s="23">
        <f t="shared" si="23"/>
        <v>2033</v>
      </c>
      <c r="P82" s="23">
        <f t="shared" si="23"/>
        <v>2034</v>
      </c>
      <c r="Q82" s="24">
        <f t="shared" si="23"/>
        <v>2035</v>
      </c>
      <c r="R82" s="47"/>
    </row>
    <row r="83" spans="1:18">
      <c r="B83" s="48" t="s">
        <v>29</v>
      </c>
      <c r="C83" s="103">
        <v>20</v>
      </c>
      <c r="D83" s="104">
        <f>C83*1.05</f>
        <v>21</v>
      </c>
      <c r="E83" s="104">
        <f t="shared" ref="E83:Q83" si="24">D83*1.05</f>
        <v>22.05</v>
      </c>
      <c r="F83" s="104">
        <f t="shared" si="24"/>
        <v>23.152500000000003</v>
      </c>
      <c r="G83" s="104">
        <f t="shared" si="24"/>
        <v>24.310125000000003</v>
      </c>
      <c r="H83" s="104">
        <f t="shared" si="24"/>
        <v>25.525631250000004</v>
      </c>
      <c r="I83" s="104">
        <f t="shared" si="24"/>
        <v>26.801912812500007</v>
      </c>
      <c r="J83" s="104">
        <f t="shared" si="24"/>
        <v>28.142008453125008</v>
      </c>
      <c r="K83" s="104">
        <f t="shared" si="24"/>
        <v>29.549108875781261</v>
      </c>
      <c r="L83" s="104">
        <f t="shared" si="24"/>
        <v>31.026564319570326</v>
      </c>
      <c r="M83" s="104">
        <f t="shared" si="24"/>
        <v>32.577892535548841</v>
      </c>
      <c r="N83" s="104">
        <f t="shared" si="24"/>
        <v>34.206787162326286</v>
      </c>
      <c r="O83" s="104">
        <f t="shared" si="24"/>
        <v>35.917126520442601</v>
      </c>
      <c r="P83" s="104">
        <f t="shared" si="24"/>
        <v>37.712982846464733</v>
      </c>
      <c r="Q83" s="105">
        <f t="shared" si="24"/>
        <v>39.598631988787972</v>
      </c>
      <c r="R83" s="47"/>
    </row>
    <row r="84" spans="1:18">
      <c r="B84" s="34" t="s">
        <v>31</v>
      </c>
      <c r="C84" s="106">
        <v>20</v>
      </c>
      <c r="D84" s="107">
        <f t="shared" ref="D84:Q84" si="25">C84*1.05</f>
        <v>21</v>
      </c>
      <c r="E84" s="107">
        <f t="shared" si="25"/>
        <v>22.05</v>
      </c>
      <c r="F84" s="107">
        <f t="shared" si="25"/>
        <v>23.152500000000003</v>
      </c>
      <c r="G84" s="107">
        <f t="shared" si="25"/>
        <v>24.310125000000003</v>
      </c>
      <c r="H84" s="107">
        <f t="shared" si="25"/>
        <v>25.525631250000004</v>
      </c>
      <c r="I84" s="107">
        <f t="shared" si="25"/>
        <v>26.801912812500007</v>
      </c>
      <c r="J84" s="107">
        <f t="shared" si="25"/>
        <v>28.142008453125008</v>
      </c>
      <c r="K84" s="107">
        <f t="shared" si="25"/>
        <v>29.549108875781261</v>
      </c>
      <c r="L84" s="107">
        <f t="shared" si="25"/>
        <v>31.026564319570326</v>
      </c>
      <c r="M84" s="107">
        <f t="shared" si="25"/>
        <v>32.577892535548841</v>
      </c>
      <c r="N84" s="107">
        <f t="shared" si="25"/>
        <v>34.206787162326286</v>
      </c>
      <c r="O84" s="107">
        <f t="shared" si="25"/>
        <v>35.917126520442601</v>
      </c>
      <c r="P84" s="107">
        <f t="shared" si="25"/>
        <v>37.712982846464733</v>
      </c>
      <c r="Q84" s="108">
        <f t="shared" si="25"/>
        <v>39.598631988787972</v>
      </c>
      <c r="R84" s="47"/>
    </row>
    <row r="85" spans="1:18">
      <c r="B85" s="34" t="s">
        <v>32</v>
      </c>
      <c r="C85" s="106">
        <v>2</v>
      </c>
      <c r="D85" s="107">
        <f t="shared" ref="D85:Q85" si="26">C85*1.05</f>
        <v>2.1</v>
      </c>
      <c r="E85" s="107">
        <f t="shared" si="26"/>
        <v>2.2050000000000001</v>
      </c>
      <c r="F85" s="107">
        <f t="shared" si="26"/>
        <v>2.3152500000000003</v>
      </c>
      <c r="G85" s="107">
        <f t="shared" si="26"/>
        <v>2.4310125000000005</v>
      </c>
      <c r="H85" s="107">
        <f t="shared" si="26"/>
        <v>2.5525631250000007</v>
      </c>
      <c r="I85" s="107">
        <f t="shared" si="26"/>
        <v>2.6801912812500008</v>
      </c>
      <c r="J85" s="107">
        <f t="shared" si="26"/>
        <v>2.8142008453125009</v>
      </c>
      <c r="K85" s="107">
        <f t="shared" si="26"/>
        <v>2.954910887578126</v>
      </c>
      <c r="L85" s="107">
        <f t="shared" si="26"/>
        <v>3.1026564319570324</v>
      </c>
      <c r="M85" s="107">
        <f t="shared" si="26"/>
        <v>3.257789253554884</v>
      </c>
      <c r="N85" s="107">
        <f t="shared" si="26"/>
        <v>3.4206787162326284</v>
      </c>
      <c r="O85" s="107">
        <f t="shared" si="26"/>
        <v>3.5917126520442602</v>
      </c>
      <c r="P85" s="107">
        <f t="shared" si="26"/>
        <v>3.7712982846464733</v>
      </c>
      <c r="Q85" s="108">
        <f t="shared" si="26"/>
        <v>3.9598631988787973</v>
      </c>
      <c r="R85" s="47"/>
    </row>
    <row r="86" spans="1:18">
      <c r="B86" s="34" t="s">
        <v>34</v>
      </c>
      <c r="C86" s="106">
        <v>1</v>
      </c>
      <c r="D86" s="107">
        <f t="shared" ref="D86:Q86" si="27">C86*1.05</f>
        <v>1.05</v>
      </c>
      <c r="E86" s="107">
        <f t="shared" si="27"/>
        <v>1.1025</v>
      </c>
      <c r="F86" s="107">
        <f t="shared" si="27"/>
        <v>1.1576250000000001</v>
      </c>
      <c r="G86" s="107">
        <f t="shared" si="27"/>
        <v>1.2155062500000002</v>
      </c>
      <c r="H86" s="107">
        <f t="shared" si="27"/>
        <v>1.2762815625000004</v>
      </c>
      <c r="I86" s="107">
        <f t="shared" si="27"/>
        <v>1.3400956406250004</v>
      </c>
      <c r="J86" s="107">
        <f t="shared" si="27"/>
        <v>1.4071004226562505</v>
      </c>
      <c r="K86" s="107">
        <f t="shared" si="27"/>
        <v>1.477455443789063</v>
      </c>
      <c r="L86" s="107">
        <f t="shared" si="27"/>
        <v>1.5513282159785162</v>
      </c>
      <c r="M86" s="107">
        <f t="shared" si="27"/>
        <v>1.628894626777442</v>
      </c>
      <c r="N86" s="107">
        <f t="shared" si="27"/>
        <v>1.7103393581163142</v>
      </c>
      <c r="O86" s="107">
        <f t="shared" si="27"/>
        <v>1.7958563260221301</v>
      </c>
      <c r="P86" s="107">
        <f t="shared" si="27"/>
        <v>1.8856491423232367</v>
      </c>
      <c r="Q86" s="108">
        <f t="shared" si="27"/>
        <v>1.9799315994393987</v>
      </c>
      <c r="R86" s="47"/>
    </row>
    <row r="87" spans="1:18">
      <c r="B87" s="34" t="s">
        <v>35</v>
      </c>
      <c r="C87" s="106">
        <v>1</v>
      </c>
      <c r="D87" s="107">
        <f t="shared" ref="D87:Q87" si="28">C87*1.05</f>
        <v>1.05</v>
      </c>
      <c r="E87" s="107">
        <f t="shared" si="28"/>
        <v>1.1025</v>
      </c>
      <c r="F87" s="107">
        <f t="shared" si="28"/>
        <v>1.1576250000000001</v>
      </c>
      <c r="G87" s="107">
        <f t="shared" si="28"/>
        <v>1.2155062500000002</v>
      </c>
      <c r="H87" s="107">
        <f t="shared" si="28"/>
        <v>1.2762815625000004</v>
      </c>
      <c r="I87" s="107">
        <f t="shared" si="28"/>
        <v>1.3400956406250004</v>
      </c>
      <c r="J87" s="107">
        <f t="shared" si="28"/>
        <v>1.4071004226562505</v>
      </c>
      <c r="K87" s="107">
        <f t="shared" si="28"/>
        <v>1.477455443789063</v>
      </c>
      <c r="L87" s="107">
        <f t="shared" si="28"/>
        <v>1.5513282159785162</v>
      </c>
      <c r="M87" s="107">
        <f t="shared" si="28"/>
        <v>1.628894626777442</v>
      </c>
      <c r="N87" s="107">
        <f t="shared" si="28"/>
        <v>1.7103393581163142</v>
      </c>
      <c r="O87" s="107">
        <f t="shared" si="28"/>
        <v>1.7958563260221301</v>
      </c>
      <c r="P87" s="107">
        <f t="shared" si="28"/>
        <v>1.8856491423232367</v>
      </c>
      <c r="Q87" s="108">
        <f t="shared" si="28"/>
        <v>1.9799315994393987</v>
      </c>
      <c r="R87" s="47"/>
    </row>
    <row r="88" spans="1:18">
      <c r="B88" s="34" t="s">
        <v>36</v>
      </c>
      <c r="C88" s="106">
        <v>25</v>
      </c>
      <c r="D88" s="107">
        <f t="shared" ref="D88:Q88" si="29">C88*1.05</f>
        <v>26.25</v>
      </c>
      <c r="E88" s="107">
        <f t="shared" si="29"/>
        <v>27.5625</v>
      </c>
      <c r="F88" s="107">
        <f t="shared" si="29"/>
        <v>28.940625000000001</v>
      </c>
      <c r="G88" s="107">
        <f t="shared" si="29"/>
        <v>30.387656250000003</v>
      </c>
      <c r="H88" s="107">
        <f t="shared" si="29"/>
        <v>31.907039062500004</v>
      </c>
      <c r="I88" s="107">
        <f t="shared" si="29"/>
        <v>33.502391015625008</v>
      </c>
      <c r="J88" s="107">
        <f t="shared" si="29"/>
        <v>35.177510566406262</v>
      </c>
      <c r="K88" s="107">
        <f t="shared" si="29"/>
        <v>36.936386094726579</v>
      </c>
      <c r="L88" s="107">
        <f t="shared" si="29"/>
        <v>38.783205399462908</v>
      </c>
      <c r="M88" s="107">
        <f t="shared" si="29"/>
        <v>40.722365669436051</v>
      </c>
      <c r="N88" s="107">
        <f t="shared" si="29"/>
        <v>42.758483952907859</v>
      </c>
      <c r="O88" s="107">
        <f t="shared" si="29"/>
        <v>44.896408150553256</v>
      </c>
      <c r="P88" s="107">
        <f t="shared" si="29"/>
        <v>47.141228558080918</v>
      </c>
      <c r="Q88" s="108">
        <f t="shared" si="29"/>
        <v>49.498289985984968</v>
      </c>
      <c r="R88" s="47"/>
    </row>
    <row r="89" spans="1:18">
      <c r="B89" s="34" t="s">
        <v>37</v>
      </c>
      <c r="C89" s="106">
        <v>10</v>
      </c>
      <c r="D89" s="107">
        <f t="shared" ref="D89:Q89" si="30">C89*1.05</f>
        <v>10.5</v>
      </c>
      <c r="E89" s="107">
        <f t="shared" si="30"/>
        <v>11.025</v>
      </c>
      <c r="F89" s="107">
        <f t="shared" si="30"/>
        <v>11.576250000000002</v>
      </c>
      <c r="G89" s="107">
        <f t="shared" si="30"/>
        <v>12.155062500000001</v>
      </c>
      <c r="H89" s="107">
        <f t="shared" si="30"/>
        <v>12.762815625000002</v>
      </c>
      <c r="I89" s="107">
        <f t="shared" si="30"/>
        <v>13.400956406250003</v>
      </c>
      <c r="J89" s="107">
        <f t="shared" si="30"/>
        <v>14.071004226562504</v>
      </c>
      <c r="K89" s="107">
        <f t="shared" si="30"/>
        <v>14.774554437890631</v>
      </c>
      <c r="L89" s="107">
        <f t="shared" si="30"/>
        <v>15.513282159785163</v>
      </c>
      <c r="M89" s="107">
        <f t="shared" si="30"/>
        <v>16.288946267774421</v>
      </c>
      <c r="N89" s="107">
        <f t="shared" si="30"/>
        <v>17.103393581163143</v>
      </c>
      <c r="O89" s="107">
        <f t="shared" si="30"/>
        <v>17.9585632602213</v>
      </c>
      <c r="P89" s="107">
        <f t="shared" si="30"/>
        <v>18.856491423232367</v>
      </c>
      <c r="Q89" s="108">
        <f t="shared" si="30"/>
        <v>19.799315994393986</v>
      </c>
      <c r="R89" s="47"/>
    </row>
    <row r="90" spans="1:18">
      <c r="B90" s="34" t="s">
        <v>38</v>
      </c>
      <c r="C90" s="106">
        <v>1</v>
      </c>
      <c r="D90" s="107">
        <f t="shared" ref="D90:Q90" si="31">C90*1.05</f>
        <v>1.05</v>
      </c>
      <c r="E90" s="107">
        <f t="shared" si="31"/>
        <v>1.1025</v>
      </c>
      <c r="F90" s="107">
        <f t="shared" si="31"/>
        <v>1.1576250000000001</v>
      </c>
      <c r="G90" s="107">
        <f t="shared" si="31"/>
        <v>1.2155062500000002</v>
      </c>
      <c r="H90" s="107">
        <f t="shared" si="31"/>
        <v>1.2762815625000004</v>
      </c>
      <c r="I90" s="107">
        <f t="shared" si="31"/>
        <v>1.3400956406250004</v>
      </c>
      <c r="J90" s="107">
        <f t="shared" si="31"/>
        <v>1.4071004226562505</v>
      </c>
      <c r="K90" s="107">
        <f t="shared" si="31"/>
        <v>1.477455443789063</v>
      </c>
      <c r="L90" s="107">
        <f t="shared" si="31"/>
        <v>1.5513282159785162</v>
      </c>
      <c r="M90" s="107">
        <f t="shared" si="31"/>
        <v>1.628894626777442</v>
      </c>
      <c r="N90" s="107">
        <f t="shared" si="31"/>
        <v>1.7103393581163142</v>
      </c>
      <c r="O90" s="107">
        <f t="shared" si="31"/>
        <v>1.7958563260221301</v>
      </c>
      <c r="P90" s="107">
        <f t="shared" si="31"/>
        <v>1.8856491423232367</v>
      </c>
      <c r="Q90" s="108">
        <f t="shared" si="31"/>
        <v>1.9799315994393987</v>
      </c>
      <c r="R90" s="47"/>
    </row>
    <row r="91" spans="1:18" ht="15" thickBot="1">
      <c r="B91" s="35" t="s">
        <v>39</v>
      </c>
      <c r="C91" s="109">
        <v>0</v>
      </c>
      <c r="D91" s="110">
        <f t="shared" ref="D91:Q91" si="32">C91*1.05</f>
        <v>0</v>
      </c>
      <c r="E91" s="110">
        <f t="shared" si="32"/>
        <v>0</v>
      </c>
      <c r="F91" s="110">
        <f t="shared" si="32"/>
        <v>0</v>
      </c>
      <c r="G91" s="110">
        <f t="shared" si="32"/>
        <v>0</v>
      </c>
      <c r="H91" s="110">
        <f t="shared" si="32"/>
        <v>0</v>
      </c>
      <c r="I91" s="110">
        <f t="shared" si="32"/>
        <v>0</v>
      </c>
      <c r="J91" s="110">
        <f t="shared" si="32"/>
        <v>0</v>
      </c>
      <c r="K91" s="110">
        <f t="shared" si="32"/>
        <v>0</v>
      </c>
      <c r="L91" s="110">
        <f t="shared" si="32"/>
        <v>0</v>
      </c>
      <c r="M91" s="110">
        <f t="shared" si="32"/>
        <v>0</v>
      </c>
      <c r="N91" s="110">
        <f t="shared" si="32"/>
        <v>0</v>
      </c>
      <c r="O91" s="110">
        <f t="shared" si="32"/>
        <v>0</v>
      </c>
      <c r="P91" s="110">
        <f t="shared" si="32"/>
        <v>0</v>
      </c>
      <c r="Q91" s="111">
        <f t="shared" si="32"/>
        <v>0</v>
      </c>
      <c r="R91" s="47"/>
    </row>
    <row r="92" spans="1:18" ht="15" thickBot="1">
      <c r="A92" s="102"/>
    </row>
    <row r="93" spans="1:18" ht="15" thickBot="1">
      <c r="B93" s="49"/>
      <c r="C93" s="177" t="s">
        <v>53</v>
      </c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9"/>
    </row>
    <row r="94" spans="1:18" ht="15" thickBot="1">
      <c r="B94" s="50" t="s">
        <v>28</v>
      </c>
      <c r="C94" s="51">
        <v>2021</v>
      </c>
      <c r="D94" s="52">
        <f>C94+1</f>
        <v>2022</v>
      </c>
      <c r="E94" s="52">
        <f t="shared" ref="E94:Q94" si="33">D94+1</f>
        <v>2023</v>
      </c>
      <c r="F94" s="52">
        <f t="shared" si="33"/>
        <v>2024</v>
      </c>
      <c r="G94" s="52">
        <f t="shared" si="33"/>
        <v>2025</v>
      </c>
      <c r="H94" s="52">
        <f t="shared" si="33"/>
        <v>2026</v>
      </c>
      <c r="I94" s="52">
        <f t="shared" si="33"/>
        <v>2027</v>
      </c>
      <c r="J94" s="52">
        <f t="shared" si="33"/>
        <v>2028</v>
      </c>
      <c r="K94" s="52">
        <f t="shared" si="33"/>
        <v>2029</v>
      </c>
      <c r="L94" s="52">
        <f t="shared" si="33"/>
        <v>2030</v>
      </c>
      <c r="M94" s="52">
        <f t="shared" si="33"/>
        <v>2031</v>
      </c>
      <c r="N94" s="52">
        <f t="shared" si="33"/>
        <v>2032</v>
      </c>
      <c r="O94" s="52">
        <f t="shared" si="33"/>
        <v>2033</v>
      </c>
      <c r="P94" s="52">
        <f t="shared" si="33"/>
        <v>2034</v>
      </c>
      <c r="Q94" s="67">
        <f t="shared" si="33"/>
        <v>2035</v>
      </c>
    </row>
    <row r="95" spans="1:18">
      <c r="B95" s="53" t="s">
        <v>29</v>
      </c>
      <c r="C95" s="93">
        <v>0</v>
      </c>
      <c r="D95" s="94">
        <v>0</v>
      </c>
      <c r="E95" s="94">
        <v>0</v>
      </c>
      <c r="F95" s="94">
        <v>0</v>
      </c>
      <c r="G95" s="94">
        <v>0</v>
      </c>
      <c r="H95" s="94">
        <v>0</v>
      </c>
      <c r="I95" s="94">
        <v>0</v>
      </c>
      <c r="J95" s="94">
        <v>0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5">
        <v>0</v>
      </c>
    </row>
    <row r="96" spans="1:18">
      <c r="B96" s="57" t="s">
        <v>31</v>
      </c>
      <c r="C96" s="96">
        <v>0</v>
      </c>
      <c r="D96" s="97">
        <v>0</v>
      </c>
      <c r="E96" s="97">
        <v>0</v>
      </c>
      <c r="F96" s="97">
        <v>0</v>
      </c>
      <c r="G96" s="97">
        <v>0</v>
      </c>
      <c r="H96" s="97">
        <v>0</v>
      </c>
      <c r="I96" s="97">
        <v>0</v>
      </c>
      <c r="J96" s="97">
        <v>0</v>
      </c>
      <c r="K96" s="97">
        <v>0</v>
      </c>
      <c r="L96" s="97">
        <v>0</v>
      </c>
      <c r="M96" s="97">
        <v>0</v>
      </c>
      <c r="N96" s="97">
        <v>0</v>
      </c>
      <c r="O96" s="97">
        <v>0</v>
      </c>
      <c r="P96" s="97">
        <v>0</v>
      </c>
      <c r="Q96" s="98">
        <v>0</v>
      </c>
    </row>
    <row r="97" spans="2:17">
      <c r="B97" s="57" t="s">
        <v>32</v>
      </c>
      <c r="C97" s="96">
        <v>0</v>
      </c>
      <c r="D97" s="97">
        <v>0</v>
      </c>
      <c r="E97" s="97">
        <v>0</v>
      </c>
      <c r="F97" s="97">
        <v>0</v>
      </c>
      <c r="G97" s="97">
        <v>0</v>
      </c>
      <c r="H97" s="97">
        <v>0</v>
      </c>
      <c r="I97" s="97">
        <v>0</v>
      </c>
      <c r="J97" s="97">
        <v>0</v>
      </c>
      <c r="K97" s="97">
        <v>0</v>
      </c>
      <c r="L97" s="97">
        <v>0</v>
      </c>
      <c r="M97" s="97">
        <v>0</v>
      </c>
      <c r="N97" s="97">
        <v>0</v>
      </c>
      <c r="O97" s="97">
        <v>0</v>
      </c>
      <c r="P97" s="97">
        <v>0</v>
      </c>
      <c r="Q97" s="98">
        <v>0</v>
      </c>
    </row>
    <row r="98" spans="2:17">
      <c r="B98" s="57" t="s">
        <v>34</v>
      </c>
      <c r="C98" s="96">
        <v>0</v>
      </c>
      <c r="D98" s="97">
        <v>0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8">
        <v>0</v>
      </c>
    </row>
    <row r="99" spans="2:17">
      <c r="B99" s="57" t="s">
        <v>35</v>
      </c>
      <c r="C99" s="96">
        <v>0</v>
      </c>
      <c r="D99" s="97">
        <v>0</v>
      </c>
      <c r="E99" s="97">
        <v>0</v>
      </c>
      <c r="F99" s="97">
        <v>0</v>
      </c>
      <c r="G99" s="97">
        <v>0</v>
      </c>
      <c r="H99" s="97">
        <v>0</v>
      </c>
      <c r="I99" s="97">
        <v>0</v>
      </c>
      <c r="J99" s="97">
        <v>0</v>
      </c>
      <c r="K99" s="97">
        <v>0</v>
      </c>
      <c r="L99" s="97">
        <v>0</v>
      </c>
      <c r="M99" s="97">
        <v>0</v>
      </c>
      <c r="N99" s="97">
        <v>0</v>
      </c>
      <c r="O99" s="97">
        <v>0</v>
      </c>
      <c r="P99" s="97">
        <v>0</v>
      </c>
      <c r="Q99" s="98">
        <v>0</v>
      </c>
    </row>
    <row r="100" spans="2:17">
      <c r="B100" s="57" t="s">
        <v>36</v>
      </c>
      <c r="C100" s="96">
        <v>0</v>
      </c>
      <c r="D100" s="97">
        <v>0</v>
      </c>
      <c r="E100" s="97">
        <v>0</v>
      </c>
      <c r="F100" s="97">
        <v>0</v>
      </c>
      <c r="G100" s="97">
        <v>0</v>
      </c>
      <c r="H100" s="97">
        <v>0</v>
      </c>
      <c r="I100" s="97">
        <v>0</v>
      </c>
      <c r="J100" s="97">
        <v>0</v>
      </c>
      <c r="K100" s="97">
        <v>0</v>
      </c>
      <c r="L100" s="97">
        <v>0</v>
      </c>
      <c r="M100" s="97">
        <v>0</v>
      </c>
      <c r="N100" s="97">
        <v>0</v>
      </c>
      <c r="O100" s="97">
        <v>0</v>
      </c>
      <c r="P100" s="97">
        <v>0</v>
      </c>
      <c r="Q100" s="98">
        <v>0</v>
      </c>
    </row>
    <row r="101" spans="2:17">
      <c r="B101" s="57" t="s">
        <v>37</v>
      </c>
      <c r="C101" s="96">
        <v>0</v>
      </c>
      <c r="D101" s="97">
        <v>0</v>
      </c>
      <c r="E101" s="97">
        <v>0</v>
      </c>
      <c r="F101" s="97">
        <v>0</v>
      </c>
      <c r="G101" s="97">
        <v>0</v>
      </c>
      <c r="H101" s="97">
        <v>0</v>
      </c>
      <c r="I101" s="97">
        <v>0</v>
      </c>
      <c r="J101" s="97">
        <v>0</v>
      </c>
      <c r="K101" s="97">
        <v>0</v>
      </c>
      <c r="L101" s="97">
        <v>0</v>
      </c>
      <c r="M101" s="97">
        <v>0</v>
      </c>
      <c r="N101" s="97">
        <v>0</v>
      </c>
      <c r="O101" s="97">
        <v>0</v>
      </c>
      <c r="P101" s="97">
        <v>0</v>
      </c>
      <c r="Q101" s="98">
        <v>0</v>
      </c>
    </row>
    <row r="102" spans="2:17">
      <c r="B102" s="57" t="s">
        <v>38</v>
      </c>
      <c r="C102" s="96">
        <v>0</v>
      </c>
      <c r="D102" s="97">
        <v>0</v>
      </c>
      <c r="E102" s="97">
        <v>0</v>
      </c>
      <c r="F102" s="97">
        <v>0</v>
      </c>
      <c r="G102" s="97">
        <v>0</v>
      </c>
      <c r="H102" s="97">
        <v>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8">
        <v>0</v>
      </c>
    </row>
    <row r="103" spans="2:17" ht="15" thickBot="1">
      <c r="B103" s="62" t="s">
        <v>39</v>
      </c>
      <c r="C103" s="99">
        <v>0</v>
      </c>
      <c r="D103" s="100">
        <v>0</v>
      </c>
      <c r="E103" s="100">
        <v>0</v>
      </c>
      <c r="F103" s="100">
        <v>0</v>
      </c>
      <c r="G103" s="100">
        <v>0</v>
      </c>
      <c r="H103" s="100">
        <v>0</v>
      </c>
      <c r="I103" s="100">
        <v>0</v>
      </c>
      <c r="J103" s="100">
        <v>0</v>
      </c>
      <c r="K103" s="100">
        <v>0</v>
      </c>
      <c r="L103" s="100">
        <v>0</v>
      </c>
      <c r="M103" s="100">
        <v>0</v>
      </c>
      <c r="N103" s="100">
        <v>0</v>
      </c>
      <c r="O103" s="100">
        <v>0</v>
      </c>
      <c r="P103" s="100">
        <v>0</v>
      </c>
      <c r="Q103" s="101">
        <v>0</v>
      </c>
    </row>
    <row r="104" spans="2:17" ht="15" thickBot="1"/>
    <row r="105" spans="2:17" ht="15" thickBot="1">
      <c r="B105" s="49"/>
      <c r="C105" s="177" t="s">
        <v>54</v>
      </c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9"/>
    </row>
    <row r="106" spans="2:17" ht="15" thickBot="1">
      <c r="B106" s="50" t="s">
        <v>50</v>
      </c>
      <c r="C106" s="51">
        <v>2021</v>
      </c>
      <c r="D106" s="52">
        <f>C106+1</f>
        <v>2022</v>
      </c>
      <c r="E106" s="52">
        <f t="shared" ref="E106:Q106" si="34">D106+1</f>
        <v>2023</v>
      </c>
      <c r="F106" s="52">
        <f t="shared" si="34"/>
        <v>2024</v>
      </c>
      <c r="G106" s="52">
        <f t="shared" si="34"/>
        <v>2025</v>
      </c>
      <c r="H106" s="52">
        <f t="shared" si="34"/>
        <v>2026</v>
      </c>
      <c r="I106" s="52">
        <f t="shared" si="34"/>
        <v>2027</v>
      </c>
      <c r="J106" s="52">
        <f t="shared" si="34"/>
        <v>2028</v>
      </c>
      <c r="K106" s="52">
        <f t="shared" si="34"/>
        <v>2029</v>
      </c>
      <c r="L106" s="52">
        <f t="shared" si="34"/>
        <v>2030</v>
      </c>
      <c r="M106" s="52">
        <f t="shared" si="34"/>
        <v>2031</v>
      </c>
      <c r="N106" s="52">
        <f t="shared" si="34"/>
        <v>2032</v>
      </c>
      <c r="O106" s="52">
        <f t="shared" si="34"/>
        <v>2033</v>
      </c>
      <c r="P106" s="52">
        <f t="shared" si="34"/>
        <v>2034</v>
      </c>
      <c r="Q106" s="67">
        <f t="shared" si="34"/>
        <v>2035</v>
      </c>
    </row>
    <row r="107" spans="2:17">
      <c r="B107" s="53" t="s">
        <v>29</v>
      </c>
      <c r="C107" s="54">
        <f>SUMIFS('Combined Data Set'!$M$3:$M$575,'Combined Data Set'!$K$3:$K$575,$B107,'Combined Data Set'!$AB$3:$AB$575,C$118)</f>
        <v>3.5</v>
      </c>
      <c r="D107" s="55">
        <f>SUMIFS('Combined Data Set'!$M$3:$M$575,'Combined Data Set'!$K$3:$K$575,$B107,'Combined Data Set'!$AB$3:$AB$575,D$118)</f>
        <v>0</v>
      </c>
      <c r="E107" s="55">
        <f>SUMIFS('Combined Data Set'!$M$3:$M$575,'Combined Data Set'!$K$3:$K$575,$B107,'Combined Data Set'!$AB$3:$AB$575,E$118)</f>
        <v>0</v>
      </c>
      <c r="F107" s="55">
        <f>SUMIFS('Combined Data Set'!$M$3:$M$575,'Combined Data Set'!$K$3:$K$575,$B107,'Combined Data Set'!$AB$3:$AB$575,F$118)</f>
        <v>0</v>
      </c>
      <c r="G107" s="55">
        <f>SUMIFS('Combined Data Set'!$M$3:$M$575,'Combined Data Set'!$K$3:$K$575,$B107,'Combined Data Set'!$AB$3:$AB$575,G$118)</f>
        <v>0</v>
      </c>
      <c r="H107" s="55">
        <f>SUMIFS('Combined Data Set'!$M$3:$M$575,'Combined Data Set'!$K$3:$K$575,$B107,'Combined Data Set'!$AB$3:$AB$575,H$118)</f>
        <v>0</v>
      </c>
      <c r="I107" s="55">
        <f>SUMIFS('Combined Data Set'!$M$3:$M$575,'Combined Data Set'!$K$3:$K$575,$B107,'Combined Data Set'!$AB$3:$AB$575,I$118)</f>
        <v>0</v>
      </c>
      <c r="J107" s="55">
        <f>SUMIFS('Combined Data Set'!$M$3:$M$575,'Combined Data Set'!$K$3:$K$575,$B107,'Combined Data Set'!$AB$3:$AB$575,J$118)</f>
        <v>0</v>
      </c>
      <c r="K107" s="55">
        <f>SUMIFS('Combined Data Set'!$M$3:$M$575,'Combined Data Set'!$K$3:$K$575,$B107,'Combined Data Set'!$AB$3:$AB$575,K$118)</f>
        <v>0</v>
      </c>
      <c r="L107" s="55">
        <f>SUMIFS('Combined Data Set'!$M$3:$M$575,'Combined Data Set'!$K$3:$K$575,$B107,'Combined Data Set'!$AB$3:$AB$575,L$118)</f>
        <v>0</v>
      </c>
      <c r="M107" s="55">
        <f>SUMIFS('Combined Data Set'!$M$3:$M$575,'Combined Data Set'!$K$3:$K$575,$B107,'Combined Data Set'!$AB$3:$AB$575,M$118)</f>
        <v>0</v>
      </c>
      <c r="N107" s="55">
        <f>SUMIFS('Combined Data Set'!$M$3:$M$575,'Combined Data Set'!$K$3:$K$575,$B107,'Combined Data Set'!$AB$3:$AB$575,N$118)</f>
        <v>0</v>
      </c>
      <c r="O107" s="55">
        <f>SUMIFS('Combined Data Set'!$M$3:$M$575,'Combined Data Set'!$K$3:$K$575,$B107,'Combined Data Set'!$AB$3:$AB$575,O$118)</f>
        <v>0</v>
      </c>
      <c r="P107" s="55">
        <f>SUMIFS('Combined Data Set'!$M$3:$M$575,'Combined Data Set'!$K$3:$K$575,$B107,'Combined Data Set'!$AB$3:$AB$575,P$118)</f>
        <v>0</v>
      </c>
      <c r="Q107" s="90">
        <f>SUMIFS('Combined Data Set'!$M$3:$M$575,'Combined Data Set'!$K$3:$K$575,$B107,'Combined Data Set'!$AB$3:$AB$575,Q$118)</f>
        <v>0</v>
      </c>
    </row>
    <row r="108" spans="2:17">
      <c r="B108" s="57" t="s">
        <v>31</v>
      </c>
      <c r="C108" s="58">
        <f>SUMIFS('Combined Data Set'!$M$3:$M$575,'Combined Data Set'!$K$3:$K$575,$B108,'Combined Data Set'!$AB$3:$AB$575,C$118)</f>
        <v>0</v>
      </c>
      <c r="D108" s="59">
        <f>SUMIFS('Combined Data Set'!$M$3:$M$575,'Combined Data Set'!$K$3:$K$575,$B108,'Combined Data Set'!$AB$3:$AB$575,D$118)</f>
        <v>0</v>
      </c>
      <c r="E108" s="59">
        <f>SUMIFS('Combined Data Set'!$M$3:$M$575,'Combined Data Set'!$K$3:$K$575,$B108,'Combined Data Set'!$AB$3:$AB$575,E$118)</f>
        <v>0</v>
      </c>
      <c r="F108" s="59">
        <f>SUMIFS('Combined Data Set'!$M$3:$M$575,'Combined Data Set'!$K$3:$K$575,$B108,'Combined Data Set'!$AB$3:$AB$575,F$118)</f>
        <v>285</v>
      </c>
      <c r="G108" s="59">
        <f>SUMIFS('Combined Data Set'!$M$3:$M$575,'Combined Data Set'!$K$3:$K$575,$B108,'Combined Data Set'!$AB$3:$AB$575,G$118)</f>
        <v>0</v>
      </c>
      <c r="H108" s="59">
        <f>SUMIFS('Combined Data Set'!$M$3:$M$575,'Combined Data Set'!$K$3:$K$575,$B108,'Combined Data Set'!$AB$3:$AB$575,H$118)</f>
        <v>0</v>
      </c>
      <c r="I108" s="59">
        <f>SUMIFS('Combined Data Set'!$M$3:$M$575,'Combined Data Set'!$K$3:$K$575,$B108,'Combined Data Set'!$AB$3:$AB$575,I$118)</f>
        <v>0</v>
      </c>
      <c r="J108" s="59">
        <f>SUMIFS('Combined Data Set'!$M$3:$M$575,'Combined Data Set'!$K$3:$K$575,$B108,'Combined Data Set'!$AB$3:$AB$575,J$118)</f>
        <v>0</v>
      </c>
      <c r="K108" s="59">
        <f>SUMIFS('Combined Data Set'!$M$3:$M$575,'Combined Data Set'!$K$3:$K$575,$B108,'Combined Data Set'!$AB$3:$AB$575,K$118)</f>
        <v>0</v>
      </c>
      <c r="L108" s="59">
        <f>SUMIFS('Combined Data Set'!$M$3:$M$575,'Combined Data Set'!$K$3:$K$575,$B108,'Combined Data Set'!$AB$3:$AB$575,L$118)</f>
        <v>0</v>
      </c>
      <c r="M108" s="59">
        <f>SUMIFS('Combined Data Set'!$M$3:$M$575,'Combined Data Set'!$K$3:$K$575,$B108,'Combined Data Set'!$AB$3:$AB$575,M$118)</f>
        <v>0</v>
      </c>
      <c r="N108" s="59">
        <f>SUMIFS('Combined Data Set'!$M$3:$M$575,'Combined Data Set'!$K$3:$K$575,$B108,'Combined Data Set'!$AB$3:$AB$575,N$118)</f>
        <v>0</v>
      </c>
      <c r="O108" s="59">
        <f>SUMIFS('Combined Data Set'!$M$3:$M$575,'Combined Data Set'!$K$3:$K$575,$B108,'Combined Data Set'!$AB$3:$AB$575,O$118)</f>
        <v>0</v>
      </c>
      <c r="P108" s="59">
        <f>SUMIFS('Combined Data Set'!$M$3:$M$575,'Combined Data Set'!$K$3:$K$575,$B108,'Combined Data Set'!$AB$3:$AB$575,P$118)</f>
        <v>0</v>
      </c>
      <c r="Q108" s="91">
        <f>SUMIFS('Combined Data Set'!$M$3:$M$575,'Combined Data Set'!$K$3:$K$575,$B108,'Combined Data Set'!$AB$3:$AB$575,Q$118)</f>
        <v>0</v>
      </c>
    </row>
    <row r="109" spans="2:17">
      <c r="B109" s="57" t="s">
        <v>32</v>
      </c>
      <c r="C109" s="58">
        <f>SUMIFS('Combined Data Set'!$M$3:$M$575,'Combined Data Set'!$K$3:$K$575,$B109,'Combined Data Set'!$AB$3:$AB$575,C$118)</f>
        <v>89.5</v>
      </c>
      <c r="D109" s="59">
        <f>SUMIFS('Combined Data Set'!$M$3:$M$575,'Combined Data Set'!$K$3:$K$575,$B109,'Combined Data Set'!$AB$3:$AB$575,D$118)</f>
        <v>385.79999999999995</v>
      </c>
      <c r="E109" s="59">
        <f>SUMIFS('Combined Data Set'!$M$3:$M$575,'Combined Data Set'!$K$3:$K$575,$B109,'Combined Data Set'!$AB$3:$AB$575,E$118)</f>
        <v>0</v>
      </c>
      <c r="F109" s="59">
        <f>SUMIFS('Combined Data Set'!$M$3:$M$575,'Combined Data Set'!$K$3:$K$575,$B109,'Combined Data Set'!$AB$3:$AB$575,F$118)</f>
        <v>0</v>
      </c>
      <c r="G109" s="59">
        <f>SUMIFS('Combined Data Set'!$M$3:$M$575,'Combined Data Set'!$K$3:$K$575,$B109,'Combined Data Set'!$AB$3:$AB$575,G$118)</f>
        <v>0</v>
      </c>
      <c r="H109" s="59">
        <f>SUMIFS('Combined Data Set'!$M$3:$M$575,'Combined Data Set'!$K$3:$K$575,$B109,'Combined Data Set'!$AB$3:$AB$575,H$118)</f>
        <v>0</v>
      </c>
      <c r="I109" s="59">
        <f>SUMIFS('Combined Data Set'!$M$3:$M$575,'Combined Data Set'!$K$3:$K$575,$B109,'Combined Data Set'!$AB$3:$AB$575,I$118)</f>
        <v>0</v>
      </c>
      <c r="J109" s="59">
        <f>SUMIFS('Combined Data Set'!$M$3:$M$575,'Combined Data Set'!$K$3:$K$575,$B109,'Combined Data Set'!$AB$3:$AB$575,J$118)</f>
        <v>0</v>
      </c>
      <c r="K109" s="59">
        <f>SUMIFS('Combined Data Set'!$M$3:$M$575,'Combined Data Set'!$K$3:$K$575,$B109,'Combined Data Set'!$AB$3:$AB$575,K$118)</f>
        <v>0</v>
      </c>
      <c r="L109" s="59">
        <f>SUMIFS('Combined Data Set'!$M$3:$M$575,'Combined Data Set'!$K$3:$K$575,$B109,'Combined Data Set'!$AB$3:$AB$575,L$118)</f>
        <v>0</v>
      </c>
      <c r="M109" s="59">
        <f>SUMIFS('Combined Data Set'!$M$3:$M$575,'Combined Data Set'!$K$3:$K$575,$B109,'Combined Data Set'!$AB$3:$AB$575,M$118)</f>
        <v>0</v>
      </c>
      <c r="N109" s="59">
        <f>SUMIFS('Combined Data Set'!$M$3:$M$575,'Combined Data Set'!$K$3:$K$575,$B109,'Combined Data Set'!$AB$3:$AB$575,N$118)</f>
        <v>0</v>
      </c>
      <c r="O109" s="59">
        <f>SUMIFS('Combined Data Set'!$M$3:$M$575,'Combined Data Set'!$K$3:$K$575,$B109,'Combined Data Set'!$AB$3:$AB$575,O$118)</f>
        <v>0</v>
      </c>
      <c r="P109" s="59">
        <f>SUMIFS('Combined Data Set'!$M$3:$M$575,'Combined Data Set'!$K$3:$K$575,$B109,'Combined Data Set'!$AB$3:$AB$575,P$118)</f>
        <v>0</v>
      </c>
      <c r="Q109" s="91">
        <f>SUMIFS('Combined Data Set'!$M$3:$M$575,'Combined Data Set'!$K$3:$K$575,$B109,'Combined Data Set'!$AB$3:$AB$575,Q$118)</f>
        <v>0</v>
      </c>
    </row>
    <row r="110" spans="2:17">
      <c r="B110" s="57" t="s">
        <v>34</v>
      </c>
      <c r="C110" s="58">
        <f>SUMIFS('Combined Data Set'!$M$3:$M$575,'Combined Data Set'!$K$3:$K$575,$B110,'Combined Data Set'!$AB$3:$AB$575,C$118)</f>
        <v>0</v>
      </c>
      <c r="D110" s="59">
        <f>SUMIFS('Combined Data Set'!$M$3:$M$575,'Combined Data Set'!$K$3:$K$575,$B110,'Combined Data Set'!$AB$3:$AB$575,D$118)</f>
        <v>0</v>
      </c>
      <c r="E110" s="59">
        <f>SUMIFS('Combined Data Set'!$M$3:$M$575,'Combined Data Set'!$K$3:$K$575,$B110,'Combined Data Set'!$AB$3:$AB$575,E$118)</f>
        <v>0</v>
      </c>
      <c r="F110" s="59">
        <f>SUMIFS('Combined Data Set'!$M$3:$M$575,'Combined Data Set'!$K$3:$K$575,$B110,'Combined Data Set'!$AB$3:$AB$575,F$118)</f>
        <v>0</v>
      </c>
      <c r="G110" s="59">
        <f>SUMIFS('Combined Data Set'!$M$3:$M$575,'Combined Data Set'!$K$3:$K$575,$B110,'Combined Data Set'!$AB$3:$AB$575,G$118)</f>
        <v>0</v>
      </c>
      <c r="H110" s="59">
        <f>SUMIFS('Combined Data Set'!$M$3:$M$575,'Combined Data Set'!$K$3:$K$575,$B110,'Combined Data Set'!$AB$3:$AB$575,H$118)</f>
        <v>0</v>
      </c>
      <c r="I110" s="59">
        <f>SUMIFS('Combined Data Set'!$M$3:$M$575,'Combined Data Set'!$K$3:$K$575,$B110,'Combined Data Set'!$AB$3:$AB$575,I$118)</f>
        <v>0</v>
      </c>
      <c r="J110" s="59">
        <f>SUMIFS('Combined Data Set'!$M$3:$M$575,'Combined Data Set'!$K$3:$K$575,$B110,'Combined Data Set'!$AB$3:$AB$575,J$118)</f>
        <v>0</v>
      </c>
      <c r="K110" s="59">
        <f>SUMIFS('Combined Data Set'!$M$3:$M$575,'Combined Data Set'!$K$3:$K$575,$B110,'Combined Data Set'!$AB$3:$AB$575,K$118)</f>
        <v>0</v>
      </c>
      <c r="L110" s="59">
        <f>SUMIFS('Combined Data Set'!$M$3:$M$575,'Combined Data Set'!$K$3:$K$575,$B110,'Combined Data Set'!$AB$3:$AB$575,L$118)</f>
        <v>0</v>
      </c>
      <c r="M110" s="59">
        <f>SUMIFS('Combined Data Set'!$M$3:$M$575,'Combined Data Set'!$K$3:$K$575,$B110,'Combined Data Set'!$AB$3:$AB$575,M$118)</f>
        <v>0</v>
      </c>
      <c r="N110" s="59">
        <f>SUMIFS('Combined Data Set'!$M$3:$M$575,'Combined Data Set'!$K$3:$K$575,$B110,'Combined Data Set'!$AB$3:$AB$575,N$118)</f>
        <v>0</v>
      </c>
      <c r="O110" s="59">
        <f>SUMIFS('Combined Data Set'!$M$3:$M$575,'Combined Data Set'!$K$3:$K$575,$B110,'Combined Data Set'!$AB$3:$AB$575,O$118)</f>
        <v>0</v>
      </c>
      <c r="P110" s="59">
        <f>SUMIFS('Combined Data Set'!$M$3:$M$575,'Combined Data Set'!$K$3:$K$575,$B110,'Combined Data Set'!$AB$3:$AB$575,P$118)</f>
        <v>0</v>
      </c>
      <c r="Q110" s="91">
        <f>SUMIFS('Combined Data Set'!$M$3:$M$575,'Combined Data Set'!$K$3:$K$575,$B110,'Combined Data Set'!$AB$3:$AB$575,Q$118)</f>
        <v>0</v>
      </c>
    </row>
    <row r="111" spans="2:17">
      <c r="B111" s="57" t="s">
        <v>35</v>
      </c>
      <c r="C111" s="58">
        <f>SUMIFS('Combined Data Set'!$M$3:$M$575,'Combined Data Set'!$K$3:$K$575,$B111,'Combined Data Set'!$AB$3:$AB$575,C$118)</f>
        <v>0</v>
      </c>
      <c r="D111" s="59">
        <f>SUMIFS('Combined Data Set'!$M$3:$M$575,'Combined Data Set'!$K$3:$K$575,$B111,'Combined Data Set'!$AB$3:$AB$575,D$118)</f>
        <v>0</v>
      </c>
      <c r="E111" s="59">
        <f>SUMIFS('Combined Data Set'!$M$3:$M$575,'Combined Data Set'!$K$3:$K$575,$B111,'Combined Data Set'!$AB$3:$AB$575,E$118)</f>
        <v>0</v>
      </c>
      <c r="F111" s="59">
        <f>SUMIFS('Combined Data Set'!$M$3:$M$575,'Combined Data Set'!$K$3:$K$575,$B111,'Combined Data Set'!$AB$3:$AB$575,F$118)</f>
        <v>0</v>
      </c>
      <c r="G111" s="59">
        <f>SUMIFS('Combined Data Set'!$M$3:$M$575,'Combined Data Set'!$K$3:$K$575,$B111,'Combined Data Set'!$AB$3:$AB$575,G$118)</f>
        <v>0</v>
      </c>
      <c r="H111" s="59">
        <f>SUMIFS('Combined Data Set'!$M$3:$M$575,'Combined Data Set'!$K$3:$K$575,$B111,'Combined Data Set'!$AB$3:$AB$575,H$118)</f>
        <v>0</v>
      </c>
      <c r="I111" s="59">
        <f>SUMIFS('Combined Data Set'!$M$3:$M$575,'Combined Data Set'!$K$3:$K$575,$B111,'Combined Data Set'!$AB$3:$AB$575,I$118)</f>
        <v>0</v>
      </c>
      <c r="J111" s="59">
        <f>SUMIFS('Combined Data Set'!$M$3:$M$575,'Combined Data Set'!$K$3:$K$575,$B111,'Combined Data Set'!$AB$3:$AB$575,J$118)</f>
        <v>0</v>
      </c>
      <c r="K111" s="59">
        <f>SUMIFS('Combined Data Set'!$M$3:$M$575,'Combined Data Set'!$K$3:$K$575,$B111,'Combined Data Set'!$AB$3:$AB$575,K$118)</f>
        <v>0</v>
      </c>
      <c r="L111" s="59">
        <f>SUMIFS('Combined Data Set'!$M$3:$M$575,'Combined Data Set'!$K$3:$K$575,$B111,'Combined Data Set'!$AB$3:$AB$575,L$118)</f>
        <v>0</v>
      </c>
      <c r="M111" s="59">
        <f>SUMIFS('Combined Data Set'!$M$3:$M$575,'Combined Data Set'!$K$3:$K$575,$B111,'Combined Data Set'!$AB$3:$AB$575,M$118)</f>
        <v>0</v>
      </c>
      <c r="N111" s="59">
        <f>SUMIFS('Combined Data Set'!$M$3:$M$575,'Combined Data Set'!$K$3:$K$575,$B111,'Combined Data Set'!$AB$3:$AB$575,N$118)</f>
        <v>0</v>
      </c>
      <c r="O111" s="59">
        <f>SUMIFS('Combined Data Set'!$M$3:$M$575,'Combined Data Set'!$K$3:$K$575,$B111,'Combined Data Set'!$AB$3:$AB$575,O$118)</f>
        <v>0</v>
      </c>
      <c r="P111" s="59">
        <f>SUMIFS('Combined Data Set'!$M$3:$M$575,'Combined Data Set'!$K$3:$K$575,$B111,'Combined Data Set'!$AB$3:$AB$575,P$118)</f>
        <v>0</v>
      </c>
      <c r="Q111" s="91">
        <f>SUMIFS('Combined Data Set'!$M$3:$M$575,'Combined Data Set'!$K$3:$K$575,$B111,'Combined Data Set'!$AB$3:$AB$575,Q$118)</f>
        <v>0</v>
      </c>
    </row>
    <row r="112" spans="2:17">
      <c r="B112" s="57" t="s">
        <v>36</v>
      </c>
      <c r="C112" s="58">
        <f>SUMIFS('Combined Data Set'!$M$3:$M$575,'Combined Data Set'!$K$3:$K$575,$B112,'Combined Data Set'!$AB$3:$AB$575,C$118)</f>
        <v>0</v>
      </c>
      <c r="D112" s="59">
        <f>SUMIFS('Combined Data Set'!$M$3:$M$575,'Combined Data Set'!$K$3:$K$575,$B112,'Combined Data Set'!$AB$3:$AB$575,D$118)</f>
        <v>0</v>
      </c>
      <c r="E112" s="59">
        <f>SUMIFS('Combined Data Set'!$M$3:$M$575,'Combined Data Set'!$K$3:$K$575,$B112,'Combined Data Set'!$AB$3:$AB$575,E$118)</f>
        <v>0</v>
      </c>
      <c r="F112" s="59">
        <f>SUMIFS('Combined Data Set'!$M$3:$M$575,'Combined Data Set'!$K$3:$K$575,$B112,'Combined Data Set'!$AB$3:$AB$575,F$118)</f>
        <v>0</v>
      </c>
      <c r="G112" s="59">
        <f>SUMIFS('Combined Data Set'!$M$3:$M$575,'Combined Data Set'!$K$3:$K$575,$B112,'Combined Data Set'!$AB$3:$AB$575,G$118)</f>
        <v>0</v>
      </c>
      <c r="H112" s="59">
        <f>SUMIFS('Combined Data Set'!$M$3:$M$575,'Combined Data Set'!$K$3:$K$575,$B112,'Combined Data Set'!$AB$3:$AB$575,H$118)</f>
        <v>0</v>
      </c>
      <c r="I112" s="59">
        <f>SUMIFS('Combined Data Set'!$M$3:$M$575,'Combined Data Set'!$K$3:$K$575,$B112,'Combined Data Set'!$AB$3:$AB$575,I$118)</f>
        <v>0</v>
      </c>
      <c r="J112" s="59">
        <f>SUMIFS('Combined Data Set'!$M$3:$M$575,'Combined Data Set'!$K$3:$K$575,$B112,'Combined Data Set'!$AB$3:$AB$575,J$118)</f>
        <v>0</v>
      </c>
      <c r="K112" s="59">
        <f>SUMIFS('Combined Data Set'!$M$3:$M$575,'Combined Data Set'!$K$3:$K$575,$B112,'Combined Data Set'!$AB$3:$AB$575,K$118)</f>
        <v>0</v>
      </c>
      <c r="L112" s="59">
        <f>SUMIFS('Combined Data Set'!$M$3:$M$575,'Combined Data Set'!$K$3:$K$575,$B112,'Combined Data Set'!$AB$3:$AB$575,L$118)</f>
        <v>0</v>
      </c>
      <c r="M112" s="59">
        <f>SUMIFS('Combined Data Set'!$M$3:$M$575,'Combined Data Set'!$K$3:$K$575,$B112,'Combined Data Set'!$AB$3:$AB$575,M$118)</f>
        <v>0</v>
      </c>
      <c r="N112" s="59">
        <f>SUMIFS('Combined Data Set'!$M$3:$M$575,'Combined Data Set'!$K$3:$K$575,$B112,'Combined Data Set'!$AB$3:$AB$575,N$118)</f>
        <v>0</v>
      </c>
      <c r="O112" s="59">
        <f>SUMIFS('Combined Data Set'!$M$3:$M$575,'Combined Data Set'!$K$3:$K$575,$B112,'Combined Data Set'!$AB$3:$AB$575,O$118)</f>
        <v>0</v>
      </c>
      <c r="P112" s="59">
        <f>SUMIFS('Combined Data Set'!$M$3:$M$575,'Combined Data Set'!$K$3:$K$575,$B112,'Combined Data Set'!$AB$3:$AB$575,P$118)</f>
        <v>0</v>
      </c>
      <c r="Q112" s="91">
        <f>SUMIFS('Combined Data Set'!$M$3:$M$575,'Combined Data Set'!$K$3:$K$575,$B112,'Combined Data Set'!$AB$3:$AB$575,Q$118)</f>
        <v>0</v>
      </c>
    </row>
    <row r="113" spans="2:18">
      <c r="B113" s="57" t="s">
        <v>37</v>
      </c>
      <c r="C113" s="58">
        <f>SUMIFS('Combined Data Set'!$M$3:$M$575,'Combined Data Set'!$K$3:$K$575,$B113,'Combined Data Set'!$AB$3:$AB$575,C$118)</f>
        <v>0</v>
      </c>
      <c r="D113" s="59">
        <f>SUMIFS('Combined Data Set'!$M$3:$M$575,'Combined Data Set'!$K$3:$K$575,$B113,'Combined Data Set'!$AB$3:$AB$575,D$118)</f>
        <v>0</v>
      </c>
      <c r="E113" s="59">
        <f>SUMIFS('Combined Data Set'!$M$3:$M$575,'Combined Data Set'!$K$3:$K$575,$B113,'Combined Data Set'!$AB$3:$AB$575,E$118)</f>
        <v>0</v>
      </c>
      <c r="F113" s="59">
        <f>SUMIFS('Combined Data Set'!$M$3:$M$575,'Combined Data Set'!$K$3:$K$575,$B113,'Combined Data Set'!$AB$3:$AB$575,F$118)</f>
        <v>0</v>
      </c>
      <c r="G113" s="59">
        <f>SUMIFS('Combined Data Set'!$M$3:$M$575,'Combined Data Set'!$K$3:$K$575,$B113,'Combined Data Set'!$AB$3:$AB$575,G$118)</f>
        <v>0</v>
      </c>
      <c r="H113" s="59">
        <f>SUMIFS('Combined Data Set'!$M$3:$M$575,'Combined Data Set'!$K$3:$K$575,$B113,'Combined Data Set'!$AB$3:$AB$575,H$118)</f>
        <v>0</v>
      </c>
      <c r="I113" s="59">
        <f>SUMIFS('Combined Data Set'!$M$3:$M$575,'Combined Data Set'!$K$3:$K$575,$B113,'Combined Data Set'!$AB$3:$AB$575,I$118)</f>
        <v>0</v>
      </c>
      <c r="J113" s="59">
        <f>SUMIFS('Combined Data Set'!$M$3:$M$575,'Combined Data Set'!$K$3:$K$575,$B113,'Combined Data Set'!$AB$3:$AB$575,J$118)</f>
        <v>0</v>
      </c>
      <c r="K113" s="59">
        <f>SUMIFS('Combined Data Set'!$M$3:$M$575,'Combined Data Set'!$K$3:$K$575,$B113,'Combined Data Set'!$AB$3:$AB$575,K$118)</f>
        <v>0</v>
      </c>
      <c r="L113" s="59">
        <f>SUMIFS('Combined Data Set'!$M$3:$M$575,'Combined Data Set'!$K$3:$K$575,$B113,'Combined Data Set'!$AB$3:$AB$575,L$118)</f>
        <v>0</v>
      </c>
      <c r="M113" s="59">
        <f>SUMIFS('Combined Data Set'!$M$3:$M$575,'Combined Data Set'!$K$3:$K$575,$B113,'Combined Data Set'!$AB$3:$AB$575,M$118)</f>
        <v>0</v>
      </c>
      <c r="N113" s="59">
        <f>SUMIFS('Combined Data Set'!$M$3:$M$575,'Combined Data Set'!$K$3:$K$575,$B113,'Combined Data Set'!$AB$3:$AB$575,N$118)</f>
        <v>0</v>
      </c>
      <c r="O113" s="59">
        <f>SUMIFS('Combined Data Set'!$M$3:$M$575,'Combined Data Set'!$K$3:$K$575,$B113,'Combined Data Set'!$AB$3:$AB$575,O$118)</f>
        <v>0</v>
      </c>
      <c r="P113" s="59">
        <f>SUMIFS('Combined Data Set'!$M$3:$M$575,'Combined Data Set'!$K$3:$K$575,$B113,'Combined Data Set'!$AB$3:$AB$575,P$118)</f>
        <v>0</v>
      </c>
      <c r="Q113" s="91">
        <f>SUMIFS('Combined Data Set'!$M$3:$M$575,'Combined Data Set'!$K$3:$K$575,$B113,'Combined Data Set'!$AB$3:$AB$575,Q$118)</f>
        <v>0</v>
      </c>
    </row>
    <row r="114" spans="2:18">
      <c r="B114" s="57" t="s">
        <v>38</v>
      </c>
      <c r="C114" s="58">
        <f>SUMIFS('Combined Data Set'!$M$3:$M$575,'Combined Data Set'!$K$3:$K$575,$B114,'Combined Data Set'!$AB$3:$AB$575,C$118)</f>
        <v>0</v>
      </c>
      <c r="D114" s="59">
        <f>SUMIFS('Combined Data Set'!$M$3:$M$575,'Combined Data Set'!$K$3:$K$575,$B114,'Combined Data Set'!$AB$3:$AB$575,D$118)</f>
        <v>0</v>
      </c>
      <c r="E114" s="59">
        <f>SUMIFS('Combined Data Set'!$M$3:$M$575,'Combined Data Set'!$K$3:$K$575,$B114,'Combined Data Set'!$AB$3:$AB$575,E$118)</f>
        <v>0</v>
      </c>
      <c r="F114" s="59">
        <f>SUMIFS('Combined Data Set'!$M$3:$M$575,'Combined Data Set'!$K$3:$K$575,$B114,'Combined Data Set'!$AB$3:$AB$575,F$118)</f>
        <v>0</v>
      </c>
      <c r="G114" s="59">
        <f>SUMIFS('Combined Data Set'!$M$3:$M$575,'Combined Data Set'!$K$3:$K$575,$B114,'Combined Data Set'!$AB$3:$AB$575,G$118)</f>
        <v>0</v>
      </c>
      <c r="H114" s="59">
        <f>SUMIFS('Combined Data Set'!$M$3:$M$575,'Combined Data Set'!$K$3:$K$575,$B114,'Combined Data Set'!$AB$3:$AB$575,H$118)</f>
        <v>2.2999999999999998</v>
      </c>
      <c r="I114" s="59">
        <f>SUMIFS('Combined Data Set'!$M$3:$M$575,'Combined Data Set'!$K$3:$K$575,$B114,'Combined Data Set'!$AB$3:$AB$575,I$118)</f>
        <v>4.6000000000000005</v>
      </c>
      <c r="J114" s="59">
        <f>SUMIFS('Combined Data Set'!$M$3:$M$575,'Combined Data Set'!$K$3:$K$575,$B114,'Combined Data Set'!$AB$3:$AB$575,J$118)</f>
        <v>7.1000000000000005</v>
      </c>
      <c r="K114" s="59">
        <f>SUMIFS('Combined Data Set'!$M$3:$M$575,'Combined Data Set'!$K$3:$K$575,$B114,'Combined Data Set'!$AB$3:$AB$575,K$118)</f>
        <v>0</v>
      </c>
      <c r="L114" s="59">
        <f>SUMIFS('Combined Data Set'!$M$3:$M$575,'Combined Data Set'!$K$3:$K$575,$B114,'Combined Data Set'!$AB$3:$AB$575,L$118)</f>
        <v>0</v>
      </c>
      <c r="M114" s="59">
        <f>SUMIFS('Combined Data Set'!$M$3:$M$575,'Combined Data Set'!$K$3:$K$575,$B114,'Combined Data Set'!$AB$3:$AB$575,M$118)</f>
        <v>0</v>
      </c>
      <c r="N114" s="59">
        <f>SUMIFS('Combined Data Set'!$M$3:$M$575,'Combined Data Set'!$K$3:$K$575,$B114,'Combined Data Set'!$AB$3:$AB$575,N$118)</f>
        <v>0</v>
      </c>
      <c r="O114" s="59">
        <f>SUMIFS('Combined Data Set'!$M$3:$M$575,'Combined Data Set'!$K$3:$K$575,$B114,'Combined Data Set'!$AB$3:$AB$575,O$118)</f>
        <v>0</v>
      </c>
      <c r="P114" s="59">
        <f>SUMIFS('Combined Data Set'!$M$3:$M$575,'Combined Data Set'!$K$3:$K$575,$B114,'Combined Data Set'!$AB$3:$AB$575,P$118)</f>
        <v>0</v>
      </c>
      <c r="Q114" s="91">
        <f>SUMIFS('Combined Data Set'!$M$3:$M$575,'Combined Data Set'!$K$3:$K$575,$B114,'Combined Data Set'!$AB$3:$AB$575,Q$118)</f>
        <v>0</v>
      </c>
    </row>
    <row r="115" spans="2:18" ht="15" thickBot="1">
      <c r="B115" s="62" t="s">
        <v>39</v>
      </c>
      <c r="C115" s="63">
        <f>SUMIFS('Combined Data Set'!$M$3:$M$575,'Combined Data Set'!$K$3:$K$575,$B115,'Combined Data Set'!$AB$3:$AB$575,C$118)</f>
        <v>0</v>
      </c>
      <c r="D115" s="64">
        <f>SUMIFS('Combined Data Set'!$M$3:$M$575,'Combined Data Set'!$K$3:$K$575,$B115,'Combined Data Set'!$AB$3:$AB$575,D$118)</f>
        <v>0</v>
      </c>
      <c r="E115" s="64">
        <f>SUMIFS('Combined Data Set'!$M$3:$M$575,'Combined Data Set'!$K$3:$K$575,$B115,'Combined Data Set'!$AB$3:$AB$575,E$118)</f>
        <v>0</v>
      </c>
      <c r="F115" s="64">
        <f>SUMIFS('Combined Data Set'!$M$3:$M$575,'Combined Data Set'!$K$3:$K$575,$B115,'Combined Data Set'!$AB$3:$AB$575,F$118)</f>
        <v>0</v>
      </c>
      <c r="G115" s="64">
        <f>SUMIFS('Combined Data Set'!$M$3:$M$575,'Combined Data Set'!$K$3:$K$575,$B115,'Combined Data Set'!$AB$3:$AB$575,G$118)</f>
        <v>0</v>
      </c>
      <c r="H115" s="64">
        <f>SUMIFS('Combined Data Set'!$M$3:$M$575,'Combined Data Set'!$K$3:$K$575,$B115,'Combined Data Set'!$AB$3:$AB$575,H$118)</f>
        <v>0</v>
      </c>
      <c r="I115" s="64">
        <f>SUMIFS('Combined Data Set'!$M$3:$M$575,'Combined Data Set'!$K$3:$K$575,$B115,'Combined Data Set'!$AB$3:$AB$575,I$118)</f>
        <v>0</v>
      </c>
      <c r="J115" s="64">
        <f>SUMIFS('Combined Data Set'!$M$3:$M$575,'Combined Data Set'!$K$3:$K$575,$B115,'Combined Data Set'!$AB$3:$AB$575,J$118)</f>
        <v>0</v>
      </c>
      <c r="K115" s="64">
        <f>SUMIFS('Combined Data Set'!$M$3:$M$575,'Combined Data Set'!$K$3:$K$575,$B115,'Combined Data Set'!$AB$3:$AB$575,K$118)</f>
        <v>0</v>
      </c>
      <c r="L115" s="64">
        <f>SUMIFS('Combined Data Set'!$M$3:$M$575,'Combined Data Set'!$K$3:$K$575,$B115,'Combined Data Set'!$AB$3:$AB$575,L$118)</f>
        <v>0</v>
      </c>
      <c r="M115" s="64">
        <f>SUMIFS('Combined Data Set'!$M$3:$M$575,'Combined Data Set'!$K$3:$K$575,$B115,'Combined Data Set'!$AB$3:$AB$575,M$118)</f>
        <v>0</v>
      </c>
      <c r="N115" s="64">
        <f>SUMIFS('Combined Data Set'!$M$3:$M$575,'Combined Data Set'!$K$3:$K$575,$B115,'Combined Data Set'!$AB$3:$AB$575,N$118)</f>
        <v>0</v>
      </c>
      <c r="O115" s="64">
        <f>SUMIFS('Combined Data Set'!$M$3:$M$575,'Combined Data Set'!$K$3:$K$575,$B115,'Combined Data Set'!$AB$3:$AB$575,O$118)</f>
        <v>0</v>
      </c>
      <c r="P115" s="64">
        <f>SUMIFS('Combined Data Set'!$M$3:$M$575,'Combined Data Set'!$K$3:$K$575,$B115,'Combined Data Set'!$AB$3:$AB$575,P$118)</f>
        <v>0</v>
      </c>
      <c r="Q115" s="92">
        <f>SUMIFS('Combined Data Set'!$M$3:$M$575,'Combined Data Set'!$K$3:$K$575,$B115,'Combined Data Set'!$AB$3:$AB$575,Q$118)</f>
        <v>0</v>
      </c>
    </row>
    <row r="116" spans="2:18" ht="15" thickBot="1"/>
    <row r="117" spans="2:18" ht="15" thickBot="1">
      <c r="B117" s="49"/>
      <c r="C117" s="180" t="s">
        <v>55</v>
      </c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2"/>
      <c r="R117" s="74"/>
    </row>
    <row r="118" spans="2:18" ht="15" thickBot="1">
      <c r="B118" s="50" t="s">
        <v>28</v>
      </c>
      <c r="C118" s="87">
        <v>2021</v>
      </c>
      <c r="D118" s="88">
        <f t="shared" ref="D118:Q118" si="35">C118+1</f>
        <v>2022</v>
      </c>
      <c r="E118" s="88">
        <f t="shared" si="35"/>
        <v>2023</v>
      </c>
      <c r="F118" s="88">
        <f t="shared" si="35"/>
        <v>2024</v>
      </c>
      <c r="G118" s="88">
        <f t="shared" si="35"/>
        <v>2025</v>
      </c>
      <c r="H118" s="88">
        <f t="shared" si="35"/>
        <v>2026</v>
      </c>
      <c r="I118" s="88">
        <f t="shared" si="35"/>
        <v>2027</v>
      </c>
      <c r="J118" s="88">
        <f t="shared" si="35"/>
        <v>2028</v>
      </c>
      <c r="K118" s="88">
        <f t="shared" si="35"/>
        <v>2029</v>
      </c>
      <c r="L118" s="88">
        <f t="shared" si="35"/>
        <v>2030</v>
      </c>
      <c r="M118" s="88">
        <f t="shared" si="35"/>
        <v>2031</v>
      </c>
      <c r="N118" s="88">
        <f t="shared" si="35"/>
        <v>2032</v>
      </c>
      <c r="O118" s="88">
        <f t="shared" si="35"/>
        <v>2033</v>
      </c>
      <c r="P118" s="88">
        <f t="shared" si="35"/>
        <v>2034</v>
      </c>
      <c r="Q118" s="89">
        <f t="shared" si="35"/>
        <v>2035</v>
      </c>
      <c r="R118" s="86" t="s">
        <v>56</v>
      </c>
    </row>
    <row r="119" spans="2:18">
      <c r="B119" s="53" t="s">
        <v>29</v>
      </c>
      <c r="C119" s="54">
        <f>VLOOKUP('Baseline Results'!$B119,'2021 Summary'!$A$2:$B$10,2,0)+C95-C107</f>
        <v>220.10000000000002</v>
      </c>
      <c r="D119" s="55">
        <f>C119+D95-D107</f>
        <v>220.10000000000002</v>
      </c>
      <c r="E119" s="55">
        <f t="shared" ref="E119:Q119" si="36">D119+E95-E107</f>
        <v>220.10000000000002</v>
      </c>
      <c r="F119" s="55">
        <f t="shared" si="36"/>
        <v>220.10000000000002</v>
      </c>
      <c r="G119" s="55">
        <f t="shared" si="36"/>
        <v>220.10000000000002</v>
      </c>
      <c r="H119" s="55">
        <f t="shared" si="36"/>
        <v>220.10000000000002</v>
      </c>
      <c r="I119" s="55">
        <f t="shared" si="36"/>
        <v>220.10000000000002</v>
      </c>
      <c r="J119" s="55">
        <f t="shared" si="36"/>
        <v>220.10000000000002</v>
      </c>
      <c r="K119" s="55">
        <f t="shared" si="36"/>
        <v>220.10000000000002</v>
      </c>
      <c r="L119" s="55">
        <f t="shared" si="36"/>
        <v>220.10000000000002</v>
      </c>
      <c r="M119" s="55">
        <f t="shared" si="36"/>
        <v>220.10000000000002</v>
      </c>
      <c r="N119" s="55">
        <f t="shared" si="36"/>
        <v>220.10000000000002</v>
      </c>
      <c r="O119" s="55">
        <f t="shared" si="36"/>
        <v>220.10000000000002</v>
      </c>
      <c r="P119" s="55">
        <f t="shared" si="36"/>
        <v>220.10000000000002</v>
      </c>
      <c r="Q119" s="56">
        <f t="shared" si="36"/>
        <v>220.10000000000002</v>
      </c>
      <c r="R119" s="61">
        <f>VLOOKUP(B119,'2021 Summary'!A:E,5,0)</f>
        <v>0.70084567543657883</v>
      </c>
    </row>
    <row r="120" spans="2:18">
      <c r="B120" s="57" t="s">
        <v>31</v>
      </c>
      <c r="C120" s="58">
        <f>VLOOKUP('Baseline Results'!$B120,'2021 Summary'!$A$2:$B$10,2,0)+C96-C108</f>
        <v>527.29999999999995</v>
      </c>
      <c r="D120" s="59">
        <f t="shared" ref="D120:Q127" si="37">C120+D96-D108</f>
        <v>527.29999999999995</v>
      </c>
      <c r="E120" s="59">
        <f t="shared" si="37"/>
        <v>527.29999999999995</v>
      </c>
      <c r="F120" s="59">
        <f t="shared" si="37"/>
        <v>242.29999999999995</v>
      </c>
      <c r="G120" s="59">
        <f t="shared" si="37"/>
        <v>242.29999999999995</v>
      </c>
      <c r="H120" s="59">
        <f t="shared" si="37"/>
        <v>242.29999999999995</v>
      </c>
      <c r="I120" s="59">
        <f t="shared" si="37"/>
        <v>242.29999999999995</v>
      </c>
      <c r="J120" s="59">
        <f t="shared" si="37"/>
        <v>242.29999999999995</v>
      </c>
      <c r="K120" s="59">
        <f t="shared" si="37"/>
        <v>242.29999999999995</v>
      </c>
      <c r="L120" s="59">
        <f t="shared" si="37"/>
        <v>242.29999999999995</v>
      </c>
      <c r="M120" s="59">
        <f t="shared" si="37"/>
        <v>242.29999999999995</v>
      </c>
      <c r="N120" s="59">
        <f t="shared" si="37"/>
        <v>242.29999999999995</v>
      </c>
      <c r="O120" s="59">
        <f t="shared" si="37"/>
        <v>242.29999999999995</v>
      </c>
      <c r="P120" s="59">
        <f t="shared" si="37"/>
        <v>242.29999999999995</v>
      </c>
      <c r="Q120" s="60">
        <f t="shared" si="37"/>
        <v>242.29999999999995</v>
      </c>
      <c r="R120" s="61">
        <f>VLOOKUP(B120,'2021 Summary'!A:E,5,0)</f>
        <v>0.23147693471706896</v>
      </c>
    </row>
    <row r="121" spans="2:18">
      <c r="B121" s="57" t="s">
        <v>32</v>
      </c>
      <c r="C121" s="58">
        <f>VLOOKUP('Baseline Results'!$B121,'2021 Summary'!$A$2:$B$10,2,0)+C97-C109</f>
        <v>12596.499999999998</v>
      </c>
      <c r="D121" s="59">
        <f t="shared" si="37"/>
        <v>12210.699999999999</v>
      </c>
      <c r="E121" s="59">
        <f t="shared" si="37"/>
        <v>12210.699999999999</v>
      </c>
      <c r="F121" s="59">
        <f t="shared" si="37"/>
        <v>12210.699999999999</v>
      </c>
      <c r="G121" s="59">
        <f t="shared" si="37"/>
        <v>12210.699999999999</v>
      </c>
      <c r="H121" s="59">
        <f t="shared" si="37"/>
        <v>12210.699999999999</v>
      </c>
      <c r="I121" s="59">
        <f t="shared" si="37"/>
        <v>12210.699999999999</v>
      </c>
      <c r="J121" s="59">
        <f t="shared" si="37"/>
        <v>12210.699999999999</v>
      </c>
      <c r="K121" s="59">
        <f t="shared" si="37"/>
        <v>12210.699999999999</v>
      </c>
      <c r="L121" s="59">
        <f t="shared" si="37"/>
        <v>12210.699999999999</v>
      </c>
      <c r="M121" s="59">
        <f t="shared" si="37"/>
        <v>12210.699999999999</v>
      </c>
      <c r="N121" s="59">
        <f t="shared" si="37"/>
        <v>12210.699999999999</v>
      </c>
      <c r="O121" s="59">
        <f t="shared" si="37"/>
        <v>12210.699999999999</v>
      </c>
      <c r="P121" s="59">
        <f t="shared" si="37"/>
        <v>12210.699999999999</v>
      </c>
      <c r="Q121" s="60">
        <f t="shared" si="37"/>
        <v>12210.699999999999</v>
      </c>
      <c r="R121" s="61">
        <f>VLOOKUP(B121,'2021 Summary'!A:E,5,0)</f>
        <v>0.45909134234775695</v>
      </c>
    </row>
    <row r="122" spans="2:18">
      <c r="B122" s="57" t="s">
        <v>34</v>
      </c>
      <c r="C122" s="58">
        <f>VLOOKUP('Baseline Results'!$B122,'2021 Summary'!$A$2:$B$10,2,0)+C98-C110</f>
        <v>12.299999999999999</v>
      </c>
      <c r="D122" s="59">
        <f t="shared" si="37"/>
        <v>12.299999999999999</v>
      </c>
      <c r="E122" s="59">
        <f t="shared" si="37"/>
        <v>12.299999999999999</v>
      </c>
      <c r="F122" s="59">
        <f t="shared" si="37"/>
        <v>12.299999999999999</v>
      </c>
      <c r="G122" s="59">
        <f t="shared" si="37"/>
        <v>12.299999999999999</v>
      </c>
      <c r="H122" s="59">
        <f t="shared" si="37"/>
        <v>12.299999999999999</v>
      </c>
      <c r="I122" s="59">
        <f t="shared" si="37"/>
        <v>12.299999999999999</v>
      </c>
      <c r="J122" s="59">
        <f t="shared" si="37"/>
        <v>12.299999999999999</v>
      </c>
      <c r="K122" s="59">
        <f t="shared" si="37"/>
        <v>12.299999999999999</v>
      </c>
      <c r="L122" s="59">
        <f t="shared" si="37"/>
        <v>12.299999999999999</v>
      </c>
      <c r="M122" s="59">
        <f t="shared" si="37"/>
        <v>12.299999999999999</v>
      </c>
      <c r="N122" s="59">
        <f t="shared" si="37"/>
        <v>12.299999999999999</v>
      </c>
      <c r="O122" s="59">
        <f t="shared" si="37"/>
        <v>12.299999999999999</v>
      </c>
      <c r="P122" s="59">
        <f t="shared" si="37"/>
        <v>12.299999999999999</v>
      </c>
      <c r="Q122" s="60">
        <f t="shared" si="37"/>
        <v>12.299999999999999</v>
      </c>
      <c r="R122" s="61">
        <f>VLOOKUP(B122,'2021 Summary'!A:E,5,0)</f>
        <v>0.16914000000000001</v>
      </c>
    </row>
    <row r="123" spans="2:18">
      <c r="B123" s="57" t="s">
        <v>35</v>
      </c>
      <c r="C123" s="58">
        <f>VLOOKUP('Baseline Results'!$B123,'2021 Summary'!$A$2:$B$10,2,0)+C99-C111</f>
        <v>3630.7</v>
      </c>
      <c r="D123" s="59">
        <f t="shared" si="37"/>
        <v>3630.7</v>
      </c>
      <c r="E123" s="59">
        <f t="shared" si="37"/>
        <v>3630.7</v>
      </c>
      <c r="F123" s="59">
        <f t="shared" si="37"/>
        <v>3630.7</v>
      </c>
      <c r="G123" s="59">
        <f t="shared" si="37"/>
        <v>3630.7</v>
      </c>
      <c r="H123" s="59">
        <f t="shared" si="37"/>
        <v>3630.7</v>
      </c>
      <c r="I123" s="59">
        <f t="shared" si="37"/>
        <v>3630.7</v>
      </c>
      <c r="J123" s="59">
        <f t="shared" si="37"/>
        <v>3630.7</v>
      </c>
      <c r="K123" s="59">
        <f t="shared" si="37"/>
        <v>3630.7</v>
      </c>
      <c r="L123" s="59">
        <f t="shared" si="37"/>
        <v>3630.7</v>
      </c>
      <c r="M123" s="59">
        <f t="shared" si="37"/>
        <v>3630.7</v>
      </c>
      <c r="N123" s="59">
        <f t="shared" si="37"/>
        <v>3630.7</v>
      </c>
      <c r="O123" s="59">
        <f t="shared" si="37"/>
        <v>3630.7</v>
      </c>
      <c r="P123" s="59">
        <f t="shared" si="37"/>
        <v>3630.7</v>
      </c>
      <c r="Q123" s="60">
        <f t="shared" si="37"/>
        <v>3630.7</v>
      </c>
      <c r="R123" s="61">
        <f>VLOOKUP(B123,'2021 Summary'!A:E,5,0)</f>
        <v>0.87794746110373645</v>
      </c>
    </row>
    <row r="124" spans="2:18">
      <c r="B124" s="57" t="s">
        <v>36</v>
      </c>
      <c r="C124" s="58">
        <f>VLOOKUP('Baseline Results'!$B124,'2021 Summary'!$A$2:$B$10,2,0)+C100-C112</f>
        <v>130.9</v>
      </c>
      <c r="D124" s="59">
        <f t="shared" si="37"/>
        <v>130.9</v>
      </c>
      <c r="E124" s="59">
        <f t="shared" si="37"/>
        <v>130.9</v>
      </c>
      <c r="F124" s="59">
        <f t="shared" si="37"/>
        <v>130.9</v>
      </c>
      <c r="G124" s="59">
        <f t="shared" si="37"/>
        <v>130.9</v>
      </c>
      <c r="H124" s="59">
        <f t="shared" si="37"/>
        <v>130.9</v>
      </c>
      <c r="I124" s="59">
        <f t="shared" si="37"/>
        <v>130.9</v>
      </c>
      <c r="J124" s="59">
        <f t="shared" si="37"/>
        <v>130.9</v>
      </c>
      <c r="K124" s="59">
        <f t="shared" si="37"/>
        <v>130.9</v>
      </c>
      <c r="L124" s="59">
        <f t="shared" si="37"/>
        <v>130.9</v>
      </c>
      <c r="M124" s="59">
        <f t="shared" si="37"/>
        <v>130.9</v>
      </c>
      <c r="N124" s="59">
        <f t="shared" si="37"/>
        <v>130.9</v>
      </c>
      <c r="O124" s="59">
        <f t="shared" si="37"/>
        <v>130.9</v>
      </c>
      <c r="P124" s="59">
        <f t="shared" si="37"/>
        <v>130.9</v>
      </c>
      <c r="Q124" s="60">
        <f t="shared" si="37"/>
        <v>130.9</v>
      </c>
      <c r="R124" s="61">
        <f>VLOOKUP(B124,'2021 Summary'!A:E,5,0)</f>
        <v>0.10025920296747194</v>
      </c>
    </row>
    <row r="125" spans="2:18">
      <c r="B125" s="57" t="s">
        <v>37</v>
      </c>
      <c r="C125" s="58">
        <f>VLOOKUP('Baseline Results'!$B125,'2021 Summary'!$A$2:$B$10,2,0)+C101-C113</f>
        <v>11.2</v>
      </c>
      <c r="D125" s="59">
        <f t="shared" si="37"/>
        <v>11.2</v>
      </c>
      <c r="E125" s="59">
        <f t="shared" si="37"/>
        <v>11.2</v>
      </c>
      <c r="F125" s="59">
        <f t="shared" si="37"/>
        <v>11.2</v>
      </c>
      <c r="G125" s="59">
        <f t="shared" si="37"/>
        <v>11.2</v>
      </c>
      <c r="H125" s="59">
        <f t="shared" si="37"/>
        <v>11.2</v>
      </c>
      <c r="I125" s="59">
        <f t="shared" si="37"/>
        <v>11.2</v>
      </c>
      <c r="J125" s="59">
        <f t="shared" si="37"/>
        <v>11.2</v>
      </c>
      <c r="K125" s="59">
        <f t="shared" si="37"/>
        <v>11.2</v>
      </c>
      <c r="L125" s="59">
        <f t="shared" si="37"/>
        <v>11.2</v>
      </c>
      <c r="M125" s="59">
        <f t="shared" si="37"/>
        <v>11.2</v>
      </c>
      <c r="N125" s="59">
        <f t="shared" si="37"/>
        <v>11.2</v>
      </c>
      <c r="O125" s="59">
        <f t="shared" si="37"/>
        <v>11.2</v>
      </c>
      <c r="P125" s="59">
        <f t="shared" si="37"/>
        <v>11.2</v>
      </c>
      <c r="Q125" s="60">
        <f t="shared" si="37"/>
        <v>11.2</v>
      </c>
      <c r="R125" s="61">
        <f>VLOOKUP(B125,'2021 Summary'!A:E,5,0)</f>
        <v>0.25292999999999999</v>
      </c>
    </row>
    <row r="126" spans="2:18">
      <c r="B126" s="57" t="s">
        <v>38</v>
      </c>
      <c r="C126" s="58">
        <f>VLOOKUP('Baseline Results'!$B126,'2021 Summary'!$A$2:$B$10,2,0)+C102-C114</f>
        <v>998.1</v>
      </c>
      <c r="D126" s="59">
        <f t="shared" si="37"/>
        <v>998.1</v>
      </c>
      <c r="E126" s="59">
        <f t="shared" si="37"/>
        <v>998.1</v>
      </c>
      <c r="F126" s="59">
        <f t="shared" si="37"/>
        <v>998.1</v>
      </c>
      <c r="G126" s="59">
        <f t="shared" si="37"/>
        <v>998.1</v>
      </c>
      <c r="H126" s="59">
        <f t="shared" si="37"/>
        <v>995.80000000000007</v>
      </c>
      <c r="I126" s="59">
        <f t="shared" si="37"/>
        <v>991.2</v>
      </c>
      <c r="J126" s="59">
        <f t="shared" si="37"/>
        <v>984.1</v>
      </c>
      <c r="K126" s="59">
        <f t="shared" si="37"/>
        <v>984.1</v>
      </c>
      <c r="L126" s="59">
        <f t="shared" si="37"/>
        <v>984.1</v>
      </c>
      <c r="M126" s="59">
        <f t="shared" si="37"/>
        <v>984.1</v>
      </c>
      <c r="N126" s="59">
        <f t="shared" si="37"/>
        <v>984.1</v>
      </c>
      <c r="O126" s="59">
        <f t="shared" si="37"/>
        <v>984.1</v>
      </c>
      <c r="P126" s="59">
        <f t="shared" si="37"/>
        <v>984.1</v>
      </c>
      <c r="Q126" s="60">
        <f t="shared" si="37"/>
        <v>984.1</v>
      </c>
      <c r="R126" s="61">
        <f>VLOOKUP(B126,'2021 Summary'!A:E,5,0)</f>
        <v>0.16549369104262701</v>
      </c>
    </row>
    <row r="127" spans="2:18" ht="15" thickBot="1">
      <c r="B127" s="62" t="s">
        <v>39</v>
      </c>
      <c r="C127" s="63">
        <f>VLOOKUP('Baseline Results'!$B127,'2021 Summary'!$A$2:$B$10,2,0)+C103-C115</f>
        <v>7.5</v>
      </c>
      <c r="D127" s="64">
        <f t="shared" si="37"/>
        <v>7.5</v>
      </c>
      <c r="E127" s="64">
        <f t="shared" si="37"/>
        <v>7.5</v>
      </c>
      <c r="F127" s="64">
        <f t="shared" si="37"/>
        <v>7.5</v>
      </c>
      <c r="G127" s="64">
        <f t="shared" si="37"/>
        <v>7.5</v>
      </c>
      <c r="H127" s="64">
        <f t="shared" si="37"/>
        <v>7.5</v>
      </c>
      <c r="I127" s="64">
        <f t="shared" si="37"/>
        <v>7.5</v>
      </c>
      <c r="J127" s="64">
        <f t="shared" si="37"/>
        <v>7.5</v>
      </c>
      <c r="K127" s="64">
        <f t="shared" si="37"/>
        <v>7.5</v>
      </c>
      <c r="L127" s="64">
        <f t="shared" si="37"/>
        <v>7.5</v>
      </c>
      <c r="M127" s="64">
        <f t="shared" si="37"/>
        <v>7.5</v>
      </c>
      <c r="N127" s="64">
        <f t="shared" si="37"/>
        <v>7.5</v>
      </c>
      <c r="O127" s="64">
        <f t="shared" si="37"/>
        <v>7.5</v>
      </c>
      <c r="P127" s="64">
        <f t="shared" si="37"/>
        <v>7.5</v>
      </c>
      <c r="Q127" s="65">
        <f t="shared" si="37"/>
        <v>7.5</v>
      </c>
      <c r="R127" s="66">
        <f>VLOOKUP(B127,'2021 Summary'!A:E,5,0)</f>
        <v>0.30029</v>
      </c>
    </row>
    <row r="128" spans="2:18"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</row>
    <row r="129" spans="2:18" ht="15" thickBot="1"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</row>
    <row r="130" spans="2:18" ht="15" thickBot="1">
      <c r="B130" s="49"/>
      <c r="C130" s="177" t="s">
        <v>57</v>
      </c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9"/>
      <c r="R130" s="74"/>
    </row>
    <row r="131" spans="2:18" ht="15" thickBot="1">
      <c r="B131" s="50" t="s">
        <v>50</v>
      </c>
      <c r="C131" s="51">
        <v>2021</v>
      </c>
      <c r="D131" s="52">
        <f t="shared" ref="D131:Q131" si="38">C131+1</f>
        <v>2022</v>
      </c>
      <c r="E131" s="52">
        <f t="shared" si="38"/>
        <v>2023</v>
      </c>
      <c r="F131" s="52">
        <f t="shared" si="38"/>
        <v>2024</v>
      </c>
      <c r="G131" s="52">
        <f t="shared" si="38"/>
        <v>2025</v>
      </c>
      <c r="H131" s="52">
        <f t="shared" si="38"/>
        <v>2026</v>
      </c>
      <c r="I131" s="52">
        <f t="shared" si="38"/>
        <v>2027</v>
      </c>
      <c r="J131" s="52">
        <f t="shared" si="38"/>
        <v>2028</v>
      </c>
      <c r="K131" s="52">
        <f t="shared" si="38"/>
        <v>2029</v>
      </c>
      <c r="L131" s="52">
        <f t="shared" si="38"/>
        <v>2030</v>
      </c>
      <c r="M131" s="52">
        <f t="shared" si="38"/>
        <v>2031</v>
      </c>
      <c r="N131" s="52">
        <f t="shared" si="38"/>
        <v>2032</v>
      </c>
      <c r="O131" s="52">
        <f t="shared" si="38"/>
        <v>2033</v>
      </c>
      <c r="P131" s="52">
        <f t="shared" si="38"/>
        <v>2034</v>
      </c>
      <c r="Q131" s="67">
        <f t="shared" si="38"/>
        <v>2035</v>
      </c>
      <c r="R131" s="75"/>
    </row>
    <row r="132" spans="2:18">
      <c r="B132" s="53" t="s">
        <v>29</v>
      </c>
      <c r="C132" s="68">
        <f>$R119*8760*C119</f>
        <v>1351283.7265130572</v>
      </c>
      <c r="D132" s="69">
        <f t="shared" ref="D132:Q132" si="39">$R119*8760*D119</f>
        <v>1351283.7265130572</v>
      </c>
      <c r="E132" s="69">
        <f t="shared" si="39"/>
        <v>1351283.7265130572</v>
      </c>
      <c r="F132" s="69">
        <f t="shared" si="39"/>
        <v>1351283.7265130572</v>
      </c>
      <c r="G132" s="69">
        <f t="shared" si="39"/>
        <v>1351283.7265130572</v>
      </c>
      <c r="H132" s="69">
        <f t="shared" si="39"/>
        <v>1351283.7265130572</v>
      </c>
      <c r="I132" s="69">
        <f t="shared" si="39"/>
        <v>1351283.7265130572</v>
      </c>
      <c r="J132" s="69">
        <f t="shared" si="39"/>
        <v>1351283.7265130572</v>
      </c>
      <c r="K132" s="69">
        <f t="shared" si="39"/>
        <v>1351283.7265130572</v>
      </c>
      <c r="L132" s="69">
        <f t="shared" si="39"/>
        <v>1351283.7265130572</v>
      </c>
      <c r="M132" s="69">
        <f t="shared" si="39"/>
        <v>1351283.7265130572</v>
      </c>
      <c r="N132" s="69">
        <f t="shared" si="39"/>
        <v>1351283.7265130572</v>
      </c>
      <c r="O132" s="69">
        <f t="shared" si="39"/>
        <v>1351283.7265130572</v>
      </c>
      <c r="P132" s="69">
        <f t="shared" si="39"/>
        <v>1351283.7265130572</v>
      </c>
      <c r="Q132" s="70">
        <f t="shared" si="39"/>
        <v>1351283.7265130572</v>
      </c>
      <c r="R132" s="76"/>
    </row>
    <row r="133" spans="2:18">
      <c r="B133" s="57" t="s">
        <v>31</v>
      </c>
      <c r="C133" s="71">
        <f t="shared" ref="C133:Q133" si="40">$R120*8760*C120</f>
        <v>1069226.2200444795</v>
      </c>
      <c r="D133" s="72">
        <f t="shared" si="40"/>
        <v>1069226.2200444795</v>
      </c>
      <c r="E133" s="72">
        <f t="shared" si="40"/>
        <v>1069226.2200444795</v>
      </c>
      <c r="F133" s="72">
        <f t="shared" si="40"/>
        <v>491320.90482984518</v>
      </c>
      <c r="G133" s="72">
        <f t="shared" si="40"/>
        <v>491320.90482984518</v>
      </c>
      <c r="H133" s="72">
        <f t="shared" si="40"/>
        <v>491320.90482984518</v>
      </c>
      <c r="I133" s="72">
        <f t="shared" si="40"/>
        <v>491320.90482984518</v>
      </c>
      <c r="J133" s="72">
        <f t="shared" si="40"/>
        <v>491320.90482984518</v>
      </c>
      <c r="K133" s="72">
        <f t="shared" si="40"/>
        <v>491320.90482984518</v>
      </c>
      <c r="L133" s="72">
        <f t="shared" si="40"/>
        <v>491320.90482984518</v>
      </c>
      <c r="M133" s="72">
        <f t="shared" si="40"/>
        <v>491320.90482984518</v>
      </c>
      <c r="N133" s="72">
        <f t="shared" si="40"/>
        <v>491320.90482984518</v>
      </c>
      <c r="O133" s="72">
        <f t="shared" si="40"/>
        <v>491320.90482984518</v>
      </c>
      <c r="P133" s="72">
        <f t="shared" si="40"/>
        <v>491320.90482984518</v>
      </c>
      <c r="Q133" s="73">
        <f t="shared" si="40"/>
        <v>491320.90482984518</v>
      </c>
      <c r="R133" s="76"/>
    </row>
    <row r="134" spans="2:18">
      <c r="B134" s="57" t="s">
        <v>32</v>
      </c>
      <c r="C134" s="71">
        <f t="shared" ref="C134:Q134" si="41">$R121*8760*C121</f>
        <v>50658590.262419634</v>
      </c>
      <c r="D134" s="72">
        <f t="shared" si="41"/>
        <v>49107041.48909042</v>
      </c>
      <c r="E134" s="72">
        <f t="shared" si="41"/>
        <v>49107041.48909042</v>
      </c>
      <c r="F134" s="72">
        <f t="shared" si="41"/>
        <v>49107041.48909042</v>
      </c>
      <c r="G134" s="72">
        <f t="shared" si="41"/>
        <v>49107041.48909042</v>
      </c>
      <c r="H134" s="72">
        <f t="shared" si="41"/>
        <v>49107041.48909042</v>
      </c>
      <c r="I134" s="72">
        <f t="shared" si="41"/>
        <v>49107041.48909042</v>
      </c>
      <c r="J134" s="72">
        <f t="shared" si="41"/>
        <v>49107041.48909042</v>
      </c>
      <c r="K134" s="72">
        <f t="shared" si="41"/>
        <v>49107041.48909042</v>
      </c>
      <c r="L134" s="72">
        <f t="shared" si="41"/>
        <v>49107041.48909042</v>
      </c>
      <c r="M134" s="72">
        <f t="shared" si="41"/>
        <v>49107041.48909042</v>
      </c>
      <c r="N134" s="72">
        <f t="shared" si="41"/>
        <v>49107041.48909042</v>
      </c>
      <c r="O134" s="72">
        <f t="shared" si="41"/>
        <v>49107041.48909042</v>
      </c>
      <c r="P134" s="72">
        <f t="shared" si="41"/>
        <v>49107041.48909042</v>
      </c>
      <c r="Q134" s="73">
        <f t="shared" si="41"/>
        <v>49107041.48909042</v>
      </c>
      <c r="R134" s="76"/>
    </row>
    <row r="135" spans="2:18">
      <c r="B135" s="57" t="s">
        <v>34</v>
      </c>
      <c r="C135" s="71">
        <f t="shared" ref="C135:Q135" si="42">$R122*8760*C122</f>
        <v>18224.496719999999</v>
      </c>
      <c r="D135" s="72">
        <f t="shared" si="42"/>
        <v>18224.496719999999</v>
      </c>
      <c r="E135" s="72">
        <f t="shared" si="42"/>
        <v>18224.496719999999</v>
      </c>
      <c r="F135" s="72">
        <f t="shared" si="42"/>
        <v>18224.496719999999</v>
      </c>
      <c r="G135" s="72">
        <f t="shared" si="42"/>
        <v>18224.496719999999</v>
      </c>
      <c r="H135" s="72">
        <f t="shared" si="42"/>
        <v>18224.496719999999</v>
      </c>
      <c r="I135" s="72">
        <f t="shared" si="42"/>
        <v>18224.496719999999</v>
      </c>
      <c r="J135" s="72">
        <f t="shared" si="42"/>
        <v>18224.496719999999</v>
      </c>
      <c r="K135" s="72">
        <f t="shared" si="42"/>
        <v>18224.496719999999</v>
      </c>
      <c r="L135" s="72">
        <f t="shared" si="42"/>
        <v>18224.496719999999</v>
      </c>
      <c r="M135" s="72">
        <f t="shared" si="42"/>
        <v>18224.496719999999</v>
      </c>
      <c r="N135" s="72">
        <f t="shared" si="42"/>
        <v>18224.496719999999</v>
      </c>
      <c r="O135" s="72">
        <f t="shared" si="42"/>
        <v>18224.496719999999</v>
      </c>
      <c r="P135" s="72">
        <f t="shared" si="42"/>
        <v>18224.496719999999</v>
      </c>
      <c r="Q135" s="73">
        <f t="shared" si="42"/>
        <v>18224.496719999999</v>
      </c>
      <c r="R135" s="76"/>
    </row>
    <row r="136" spans="2:18">
      <c r="B136" s="57" t="s">
        <v>35</v>
      </c>
      <c r="C136" s="71">
        <f t="shared" ref="C136:Q136" si="43">$R123*8760*C123</f>
        <v>27923059.299976982</v>
      </c>
      <c r="D136" s="72">
        <f t="shared" si="43"/>
        <v>27923059.299976982</v>
      </c>
      <c r="E136" s="72">
        <f t="shared" si="43"/>
        <v>27923059.299976982</v>
      </c>
      <c r="F136" s="72">
        <f t="shared" si="43"/>
        <v>27923059.299976982</v>
      </c>
      <c r="G136" s="72">
        <f t="shared" si="43"/>
        <v>27923059.299976982</v>
      </c>
      <c r="H136" s="72">
        <f t="shared" si="43"/>
        <v>27923059.299976982</v>
      </c>
      <c r="I136" s="72">
        <f t="shared" si="43"/>
        <v>27923059.299976982</v>
      </c>
      <c r="J136" s="72">
        <f t="shared" si="43"/>
        <v>27923059.299976982</v>
      </c>
      <c r="K136" s="72">
        <f t="shared" si="43"/>
        <v>27923059.299976982</v>
      </c>
      <c r="L136" s="72">
        <f t="shared" si="43"/>
        <v>27923059.299976982</v>
      </c>
      <c r="M136" s="72">
        <f t="shared" si="43"/>
        <v>27923059.299976982</v>
      </c>
      <c r="N136" s="72">
        <f t="shared" si="43"/>
        <v>27923059.299976982</v>
      </c>
      <c r="O136" s="72">
        <f t="shared" si="43"/>
        <v>27923059.299976982</v>
      </c>
      <c r="P136" s="72">
        <f t="shared" si="43"/>
        <v>27923059.299976982</v>
      </c>
      <c r="Q136" s="73">
        <f t="shared" si="43"/>
        <v>27923059.299976982</v>
      </c>
      <c r="R136" s="76"/>
    </row>
    <row r="137" spans="2:18">
      <c r="B137" s="57" t="s">
        <v>36</v>
      </c>
      <c r="C137" s="71">
        <f t="shared" ref="C137:Q137" si="44">$R124*8760*C124</f>
        <v>114965.62389555259</v>
      </c>
      <c r="D137" s="72">
        <f t="shared" si="44"/>
        <v>114965.62389555259</v>
      </c>
      <c r="E137" s="72">
        <f t="shared" si="44"/>
        <v>114965.62389555259</v>
      </c>
      <c r="F137" s="72">
        <f t="shared" si="44"/>
        <v>114965.62389555259</v>
      </c>
      <c r="G137" s="72">
        <f t="shared" si="44"/>
        <v>114965.62389555259</v>
      </c>
      <c r="H137" s="72">
        <f t="shared" si="44"/>
        <v>114965.62389555259</v>
      </c>
      <c r="I137" s="72">
        <f t="shared" si="44"/>
        <v>114965.62389555259</v>
      </c>
      <c r="J137" s="72">
        <f t="shared" si="44"/>
        <v>114965.62389555259</v>
      </c>
      <c r="K137" s="72">
        <f t="shared" si="44"/>
        <v>114965.62389555259</v>
      </c>
      <c r="L137" s="72">
        <f t="shared" si="44"/>
        <v>114965.62389555259</v>
      </c>
      <c r="M137" s="72">
        <f t="shared" si="44"/>
        <v>114965.62389555259</v>
      </c>
      <c r="N137" s="72">
        <f t="shared" si="44"/>
        <v>114965.62389555259</v>
      </c>
      <c r="O137" s="72">
        <f t="shared" si="44"/>
        <v>114965.62389555259</v>
      </c>
      <c r="P137" s="72">
        <f t="shared" si="44"/>
        <v>114965.62389555259</v>
      </c>
      <c r="Q137" s="73">
        <f t="shared" si="44"/>
        <v>114965.62389555259</v>
      </c>
      <c r="R137" s="76"/>
    </row>
    <row r="138" spans="2:18">
      <c r="B138" s="57" t="s">
        <v>37</v>
      </c>
      <c r="C138" s="71">
        <f t="shared" ref="C138:Q138" si="45">$R125*8760*C125</f>
        <v>24815.468159999997</v>
      </c>
      <c r="D138" s="72">
        <f t="shared" si="45"/>
        <v>24815.468159999997</v>
      </c>
      <c r="E138" s="72">
        <f t="shared" si="45"/>
        <v>24815.468159999997</v>
      </c>
      <c r="F138" s="72">
        <f t="shared" si="45"/>
        <v>24815.468159999997</v>
      </c>
      <c r="G138" s="72">
        <f t="shared" si="45"/>
        <v>24815.468159999997</v>
      </c>
      <c r="H138" s="72">
        <f t="shared" si="45"/>
        <v>24815.468159999997</v>
      </c>
      <c r="I138" s="72">
        <f t="shared" si="45"/>
        <v>24815.468159999997</v>
      </c>
      <c r="J138" s="72">
        <f t="shared" si="45"/>
        <v>24815.468159999997</v>
      </c>
      <c r="K138" s="72">
        <f t="shared" si="45"/>
        <v>24815.468159999997</v>
      </c>
      <c r="L138" s="72">
        <f t="shared" si="45"/>
        <v>24815.468159999997</v>
      </c>
      <c r="M138" s="72">
        <f t="shared" si="45"/>
        <v>24815.468159999997</v>
      </c>
      <c r="N138" s="72">
        <f t="shared" si="45"/>
        <v>24815.468159999997</v>
      </c>
      <c r="O138" s="72">
        <f t="shared" si="45"/>
        <v>24815.468159999997</v>
      </c>
      <c r="P138" s="72">
        <f t="shared" si="45"/>
        <v>24815.468159999997</v>
      </c>
      <c r="Q138" s="73">
        <f t="shared" si="45"/>
        <v>24815.468159999997</v>
      </c>
      <c r="R138" s="76"/>
    </row>
    <row r="139" spans="2:18">
      <c r="B139" s="57" t="s">
        <v>38</v>
      </c>
      <c r="C139" s="71">
        <f t="shared" ref="C139:Q139" si="46">$R126*8760*C126</f>
        <v>1446970.2565396992</v>
      </c>
      <c r="D139" s="72">
        <f t="shared" si="46"/>
        <v>1446970.2565396992</v>
      </c>
      <c r="E139" s="72">
        <f t="shared" si="46"/>
        <v>1446970.2565396992</v>
      </c>
      <c r="F139" s="72">
        <f t="shared" si="46"/>
        <v>1446970.2565396992</v>
      </c>
      <c r="G139" s="72">
        <f t="shared" si="46"/>
        <v>1446970.2565396992</v>
      </c>
      <c r="H139" s="72">
        <f t="shared" si="46"/>
        <v>1443635.8896525723</v>
      </c>
      <c r="I139" s="72">
        <f t="shared" si="46"/>
        <v>1436967.1558783185</v>
      </c>
      <c r="J139" s="72">
        <f t="shared" si="46"/>
        <v>1426674.1102702313</v>
      </c>
      <c r="K139" s="72">
        <f t="shared" si="46"/>
        <v>1426674.1102702313</v>
      </c>
      <c r="L139" s="72">
        <f t="shared" si="46"/>
        <v>1426674.1102702313</v>
      </c>
      <c r="M139" s="72">
        <f t="shared" si="46"/>
        <v>1426674.1102702313</v>
      </c>
      <c r="N139" s="72">
        <f t="shared" si="46"/>
        <v>1426674.1102702313</v>
      </c>
      <c r="O139" s="72">
        <f t="shared" si="46"/>
        <v>1426674.1102702313</v>
      </c>
      <c r="P139" s="72">
        <f t="shared" si="46"/>
        <v>1426674.1102702313</v>
      </c>
      <c r="Q139" s="73">
        <f t="shared" si="46"/>
        <v>1426674.1102702313</v>
      </c>
      <c r="R139" s="76"/>
    </row>
    <row r="140" spans="2:18" ht="15" thickBot="1">
      <c r="B140" s="62" t="s">
        <v>39</v>
      </c>
      <c r="C140" s="113">
        <f t="shared" ref="C140:Q140" si="47">$R127*8760*C127</f>
        <v>19729.053</v>
      </c>
      <c r="D140" s="114">
        <f t="shared" si="47"/>
        <v>19729.053</v>
      </c>
      <c r="E140" s="114">
        <f t="shared" si="47"/>
        <v>19729.053</v>
      </c>
      <c r="F140" s="114">
        <f t="shared" si="47"/>
        <v>19729.053</v>
      </c>
      <c r="G140" s="114">
        <f t="shared" si="47"/>
        <v>19729.053</v>
      </c>
      <c r="H140" s="114">
        <f t="shared" si="47"/>
        <v>19729.053</v>
      </c>
      <c r="I140" s="114">
        <f t="shared" si="47"/>
        <v>19729.053</v>
      </c>
      <c r="J140" s="114">
        <f t="shared" si="47"/>
        <v>19729.053</v>
      </c>
      <c r="K140" s="114">
        <f t="shared" si="47"/>
        <v>19729.053</v>
      </c>
      <c r="L140" s="114">
        <f t="shared" si="47"/>
        <v>19729.053</v>
      </c>
      <c r="M140" s="114">
        <f t="shared" si="47"/>
        <v>19729.053</v>
      </c>
      <c r="N140" s="114">
        <f t="shared" si="47"/>
        <v>19729.053</v>
      </c>
      <c r="O140" s="114">
        <f t="shared" si="47"/>
        <v>19729.053</v>
      </c>
      <c r="P140" s="114">
        <f t="shared" si="47"/>
        <v>19729.053</v>
      </c>
      <c r="Q140" s="115">
        <f t="shared" si="47"/>
        <v>19729.053</v>
      </c>
      <c r="R140" s="76"/>
    </row>
    <row r="141" spans="2:18" ht="15" thickBot="1">
      <c r="B141" s="112" t="s">
        <v>58</v>
      </c>
      <c r="C141" s="116">
        <f t="shared" ref="C141:Q141" si="48">SUM(C132:C140)</f>
        <v>82626864.407269418</v>
      </c>
      <c r="D141" s="117">
        <f t="shared" si="48"/>
        <v>81075315.633940205</v>
      </c>
      <c r="E141" s="117">
        <f t="shared" si="48"/>
        <v>81075315.633940205</v>
      </c>
      <c r="F141" s="117">
        <f t="shared" si="48"/>
        <v>80497410.318725571</v>
      </c>
      <c r="G141" s="117">
        <f t="shared" si="48"/>
        <v>80497410.318725571</v>
      </c>
      <c r="H141" s="117">
        <f t="shared" si="48"/>
        <v>80494075.951838434</v>
      </c>
      <c r="I141" s="117">
        <f t="shared" si="48"/>
        <v>80487407.218064189</v>
      </c>
      <c r="J141" s="117">
        <f t="shared" si="48"/>
        <v>80477114.172456101</v>
      </c>
      <c r="K141" s="117">
        <f t="shared" si="48"/>
        <v>80477114.172456101</v>
      </c>
      <c r="L141" s="117">
        <f t="shared" si="48"/>
        <v>80477114.172456101</v>
      </c>
      <c r="M141" s="117">
        <f t="shared" si="48"/>
        <v>80477114.172456101</v>
      </c>
      <c r="N141" s="117">
        <f t="shared" si="48"/>
        <v>80477114.172456101</v>
      </c>
      <c r="O141" s="117">
        <f t="shared" si="48"/>
        <v>80477114.172456101</v>
      </c>
      <c r="P141" s="117">
        <f t="shared" si="48"/>
        <v>80477114.172456101</v>
      </c>
      <c r="Q141" s="118">
        <f t="shared" si="48"/>
        <v>80477114.172456101</v>
      </c>
      <c r="R141" s="76"/>
    </row>
  </sheetData>
  <mergeCells count="13">
    <mergeCell ref="C117:Q117"/>
    <mergeCell ref="C130:Q130"/>
    <mergeCell ref="C68:Q68"/>
    <mergeCell ref="C93:Q93"/>
    <mergeCell ref="C105:Q105"/>
    <mergeCell ref="C1:Q1"/>
    <mergeCell ref="C81:Q81"/>
    <mergeCell ref="A13:B13"/>
    <mergeCell ref="A12:B12"/>
    <mergeCell ref="C15:Q15"/>
    <mergeCell ref="C28:Q28"/>
    <mergeCell ref="C41:Q41"/>
    <mergeCell ref="C54:Q54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ECD8-0CA9-49AB-9CB7-02EF11FFD3F5}">
  <dimension ref="A1:N18"/>
  <sheetViews>
    <sheetView workbookViewId="0">
      <selection activeCell="E1" sqref="E1:E1048576"/>
    </sheetView>
  </sheetViews>
  <sheetFormatPr defaultColWidth="8.6640625" defaultRowHeight="14.4"/>
  <cols>
    <col min="1" max="2" width="17.6640625" bestFit="1" customWidth="1"/>
    <col min="3" max="3" width="21" bestFit="1" customWidth="1"/>
    <col min="4" max="4" width="9.6640625" bestFit="1" customWidth="1"/>
    <col min="5" max="5" width="13.6640625" bestFit="1" customWidth="1"/>
    <col min="6" max="6" width="22.6640625" bestFit="1" customWidth="1"/>
    <col min="7" max="14" width="12.44140625" customWidth="1"/>
  </cols>
  <sheetData>
    <row r="1" spans="1:14" ht="72">
      <c r="A1" s="9" t="s">
        <v>50</v>
      </c>
      <c r="B1" s="9" t="s">
        <v>59</v>
      </c>
      <c r="C1" s="9" t="s">
        <v>41</v>
      </c>
      <c r="D1" s="9" t="s">
        <v>60</v>
      </c>
      <c r="E1" s="9" t="s">
        <v>56</v>
      </c>
      <c r="F1" s="9" t="s">
        <v>61</v>
      </c>
      <c r="G1" s="10" t="s">
        <v>62</v>
      </c>
      <c r="H1" s="10" t="s">
        <v>63</v>
      </c>
      <c r="I1" s="10" t="s">
        <v>64</v>
      </c>
      <c r="J1" s="10" t="s">
        <v>65</v>
      </c>
      <c r="K1" s="10" t="s">
        <v>66</v>
      </c>
      <c r="L1" s="10" t="s">
        <v>67</v>
      </c>
      <c r="M1" s="10" t="s">
        <v>68</v>
      </c>
      <c r="N1" s="10" t="s">
        <v>69</v>
      </c>
    </row>
    <row r="2" spans="1:14">
      <c r="A2" s="9" t="s">
        <v>29</v>
      </c>
      <c r="B2" s="11">
        <f>SUMIFS('Combined Data Set'!$M$3:$M$575,'Combined Data Set'!$K$3:$K$575,'2021 Summary'!$A2,'Combined Data Set'!$O$3:$O$575,"&gt;0")</f>
        <v>223.60000000000002</v>
      </c>
      <c r="C2" s="11">
        <f>SUMIFS('Combined Data Set'!$O$3:$O$575,'Combined Data Set'!$K$3:$K$575,'2021 Summary'!$A2,'Combined Data Set'!$O$3:$O$575,"&gt;0")</f>
        <v>1279439.0050000004</v>
      </c>
      <c r="D2" s="13">
        <f>C2/$C$11</f>
        <v>2.0785758758631617E-2</v>
      </c>
      <c r="E2" s="12">
        <f>IFERROR(SUMIFS('Combined Data Set'!$S$3:$S$575,'Combined Data Set'!$K$3:$K$575,'2021 Summary'!$A2,'Combined Data Set'!$S$3:$S$575,"&gt;0")/SUMIFS('Combined Data Set'!$O$3:$O$575,'Combined Data Set'!$K$3:$K$575,'2021 Summary'!$A2,'Combined Data Set'!$O$3:$O$575,"&gt;0"),0)</f>
        <v>0.70084567543657883</v>
      </c>
      <c r="F2" s="13" t="s">
        <v>70</v>
      </c>
      <c r="G2" s="12">
        <f>SUMIFS('Combined Data Set'!X$3:X$575,'Combined Data Set'!$K$3:$K$575,'2021 Summary'!$A2)</f>
        <v>3032.6279999999997</v>
      </c>
      <c r="H2" s="12">
        <f>SUMIFS('Combined Data Set'!Y$3:Y$575,'Combined Data Set'!$K$3:$K$575,'2021 Summary'!$A2)</f>
        <v>1196.989</v>
      </c>
      <c r="I2" s="12">
        <f>SUMIFS('Combined Data Set'!Z$3:Z$575,'Combined Data Set'!$K$3:$K$575,'2021 Summary'!$A2)</f>
        <v>1864691.1560000007</v>
      </c>
      <c r="J2" s="12">
        <f>SUMIFS('Combined Data Set'!AA$3:AA$575,'Combined Data Set'!$K$3:$K$575,'2021 Summary'!$A2)</f>
        <v>2378564.878</v>
      </c>
      <c r="K2" s="12">
        <f>IFERROR(G2/$C2,0)</f>
        <v>2.3702794647877715E-3</v>
      </c>
      <c r="L2" s="12">
        <f>IFERROR(H2/$C2,0)</f>
        <v>9.3555768998929319E-4</v>
      </c>
      <c r="M2" s="12">
        <f>IFERROR(I2/$C2,0)</f>
        <v>1.457428723614691</v>
      </c>
      <c r="N2" s="12">
        <f>IFERROR(J2/$C2,0)</f>
        <v>1.8590685985847362</v>
      </c>
    </row>
    <row r="3" spans="1:14">
      <c r="A3" s="9" t="s">
        <v>31</v>
      </c>
      <c r="B3" s="11">
        <f>SUMIFS('Combined Data Set'!$M$3:$M$575,'Combined Data Set'!$K$3:$K$575,'2021 Summary'!$A3,'Combined Data Set'!$O$3:$O$575,"&gt;0")</f>
        <v>527.29999999999995</v>
      </c>
      <c r="C3" s="11">
        <f>SUMIFS('Combined Data Set'!$O$3:$O$575,'Combined Data Set'!$K$3:$K$575,'2021 Summary'!$A3,'Combined Data Set'!$O$3:$O$575,"&gt;0")</f>
        <v>1039253.43</v>
      </c>
      <c r="D3" s="13">
        <f t="shared" ref="D3:D10" si="0">C3/$C$11</f>
        <v>1.6883705280706561E-2</v>
      </c>
      <c r="E3" s="12">
        <f>IFERROR(SUMIFS('Combined Data Set'!$S$3:$S$575,'Combined Data Set'!$K$3:$K$575,'2021 Summary'!$A3,'Combined Data Set'!$S$3:$S$575,"&gt;0")/SUMIFS('Combined Data Set'!$O$3:$O$575,'Combined Data Set'!$K$3:$K$575,'2021 Summary'!$A3,'Combined Data Set'!$O$3:$O$575,"&gt;0"),0)</f>
        <v>0.23147693471706896</v>
      </c>
      <c r="F3" s="13" t="s">
        <v>71</v>
      </c>
      <c r="G3" s="12">
        <f>SUMIFS('Combined Data Set'!X$3:X$575,'Combined Data Set'!$K$3:$K$575,'2021 Summary'!$A3)</f>
        <v>734.654</v>
      </c>
      <c r="H3" s="12">
        <f>SUMIFS('Combined Data Set'!Y$3:Y$575,'Combined Data Set'!$K$3:$K$575,'2021 Summary'!$A3)</f>
        <v>789.06200000000001</v>
      </c>
      <c r="I3" s="12">
        <f>SUMIFS('Combined Data Set'!Z$3:Z$575,'Combined Data Set'!$K$3:$K$575,'2021 Summary'!$A3)</f>
        <v>1222124.0660000001</v>
      </c>
      <c r="J3" s="12">
        <f>SUMIFS('Combined Data Set'!AA$3:AA$575,'Combined Data Set'!$K$3:$K$575,'2021 Summary'!$A3)</f>
        <v>253267.85800000001</v>
      </c>
      <c r="K3" s="12">
        <f t="shared" ref="K3:K10" si="1">IFERROR(G3/$C3,0)</f>
        <v>7.0690553313834139E-4</v>
      </c>
      <c r="L3" s="12">
        <f t="shared" ref="L3:L10" si="2">IFERROR(H3/$C3,0)</f>
        <v>7.5925849963276036E-4</v>
      </c>
      <c r="M3" s="12">
        <f t="shared" ref="M3:M10" si="3">IFERROR(I3/$C3,0)</f>
        <v>1.1759634663895215</v>
      </c>
      <c r="N3" s="12">
        <f t="shared" ref="N3:N10" si="4">IFERROR(J3/$C3,0)</f>
        <v>0.24370172923076136</v>
      </c>
    </row>
    <row r="4" spans="1:14">
      <c r="A4" s="9" t="s">
        <v>32</v>
      </c>
      <c r="B4" s="11">
        <f>SUMIFS('Combined Data Set'!$M$3:$M$575,'Combined Data Set'!$K$3:$K$575,'2021 Summary'!$A4,'Combined Data Set'!$O$3:$O$575,"&gt;0")</f>
        <v>12685.999999999998</v>
      </c>
      <c r="C4" s="11">
        <f>SUMIFS('Combined Data Set'!$O$3:$O$575,'Combined Data Set'!$K$3:$K$575,'2021 Summary'!$A4,'Combined Data Set'!$O$3:$O$575,"&gt;0")</f>
        <v>29626730.971999992</v>
      </c>
      <c r="D4" s="13">
        <f t="shared" si="0"/>
        <v>0.481315701947723</v>
      </c>
      <c r="E4" s="12">
        <f>IFERROR(SUMIFS('Combined Data Set'!$S$3:$S$575,'Combined Data Set'!$K$3:$K$575,'2021 Summary'!$A4,'Combined Data Set'!$S$3:$S$575,"&gt;0")/SUMIFS('Combined Data Set'!$O$3:$O$575,'Combined Data Set'!$K$3:$K$575,'2021 Summary'!$A4,'Combined Data Set'!$O$3:$O$575,"&gt;0"),0)</f>
        <v>0.45909134234775695</v>
      </c>
      <c r="F4" s="13" t="s">
        <v>71</v>
      </c>
      <c r="G4" s="12">
        <f>SUMIFS('Combined Data Set'!X$3:X$575,'Combined Data Set'!$K$3:$K$575,'2021 Summary'!$A4)</f>
        <v>11348.871999999988</v>
      </c>
      <c r="H4" s="12">
        <f>SUMIFS('Combined Data Set'!Y$3:Y$575,'Combined Data Set'!$K$3:$K$575,'2021 Summary'!$A4)</f>
        <v>359.67299999999983</v>
      </c>
      <c r="I4" s="12">
        <f>SUMIFS('Combined Data Set'!Z$3:Z$575,'Combined Data Set'!$K$3:$K$575,'2021 Summary'!$A4)</f>
        <v>66310616.258999959</v>
      </c>
      <c r="J4" s="12">
        <f>SUMIFS('Combined Data Set'!AA$3:AA$575,'Combined Data Set'!$K$3:$K$575,'2021 Summary'!$A4)</f>
        <v>2566737.5659999992</v>
      </c>
      <c r="K4" s="12">
        <f t="shared" si="1"/>
        <v>3.8306190482931528E-4</v>
      </c>
      <c r="L4" s="12">
        <f t="shared" si="2"/>
        <v>1.2140151417310408E-5</v>
      </c>
      <c r="M4" s="12">
        <f t="shared" si="3"/>
        <v>2.2382022613858288</v>
      </c>
      <c r="N4" s="12">
        <f t="shared" si="4"/>
        <v>8.6635868413082906E-2</v>
      </c>
    </row>
    <row r="5" spans="1:14">
      <c r="A5" s="9" t="s">
        <v>34</v>
      </c>
      <c r="B5" s="11">
        <f>SUMIFS('Combined Data Set'!$M$3:$M$575,'Combined Data Set'!$K$3:$K$575,'2021 Summary'!$A5,'Combined Data Set'!$O$3:$O$575,"&gt;0")</f>
        <v>12.299999999999999</v>
      </c>
      <c r="C5" s="11">
        <f>SUMIFS('Combined Data Set'!$O$3:$O$575,'Combined Data Set'!$K$3:$K$575,'2021 Summary'!$A5,'Combined Data Set'!$O$3:$O$575,"&gt;0")</f>
        <v>18224.001</v>
      </c>
      <c r="D5" s="13">
        <f t="shared" si="0"/>
        <v>2.9606701603024935E-4</v>
      </c>
      <c r="E5" s="12">
        <f>IFERROR(SUMIFS('Combined Data Set'!$S$3:$S$575,'Combined Data Set'!$K$3:$K$575,'2021 Summary'!$A5,'Combined Data Set'!$S$3:$S$575,"&gt;0")/SUMIFS('Combined Data Set'!$O$3:$O$575,'Combined Data Set'!$K$3:$K$575,'2021 Summary'!$A5,'Combined Data Set'!$O$3:$O$575,"&gt;0"),0)</f>
        <v>0.16914000000000001</v>
      </c>
      <c r="F5" s="13" t="s">
        <v>72</v>
      </c>
      <c r="G5" s="12">
        <f>SUMIFS('Combined Data Set'!X$3:X$575,'Combined Data Set'!$K$3:$K$575,'2021 Summary'!$A5)</f>
        <v>0</v>
      </c>
      <c r="H5" s="12">
        <f>SUMIFS('Combined Data Set'!Y$3:Y$575,'Combined Data Set'!$K$3:$K$575,'2021 Summary'!$A5)</f>
        <v>0</v>
      </c>
      <c r="I5" s="12">
        <f>SUMIFS('Combined Data Set'!Z$3:Z$575,'Combined Data Set'!$K$3:$K$575,'2021 Summary'!$A5)</f>
        <v>0</v>
      </c>
      <c r="J5" s="12">
        <f>SUMIFS('Combined Data Set'!AA$3:AA$575,'Combined Data Set'!$K$3:$K$575,'2021 Summary'!$A5)</f>
        <v>0</v>
      </c>
      <c r="K5" s="12">
        <f t="shared" si="1"/>
        <v>0</v>
      </c>
      <c r="L5" s="12">
        <f t="shared" si="2"/>
        <v>0</v>
      </c>
      <c r="M5" s="12">
        <f t="shared" si="3"/>
        <v>0</v>
      </c>
      <c r="N5" s="12">
        <f t="shared" si="4"/>
        <v>0</v>
      </c>
    </row>
    <row r="6" spans="1:14">
      <c r="A6" s="9" t="s">
        <v>35</v>
      </c>
      <c r="B6" s="11">
        <f>SUMIFS('Combined Data Set'!$M$3:$M$575,'Combined Data Set'!$K$3:$K$575,'2021 Summary'!$A6,'Combined Data Set'!$O$3:$O$575,"&gt;0")</f>
        <v>3630.7</v>
      </c>
      <c r="C6" s="11">
        <f>SUMIFS('Combined Data Set'!$O$3:$O$575,'Combined Data Set'!$K$3:$K$575,'2021 Summary'!$A6,'Combined Data Set'!$O$3:$O$575,"&gt;0")</f>
        <v>28142099</v>
      </c>
      <c r="D6" s="13">
        <f t="shared" si="0"/>
        <v>0.4571963794206258</v>
      </c>
      <c r="E6" s="12">
        <f>IFERROR(SUMIFS('Combined Data Set'!$S$3:$S$575,'Combined Data Set'!$K$3:$K$575,'2021 Summary'!$A6,'Combined Data Set'!$S$3:$S$575,"&gt;0")/SUMIFS('Combined Data Set'!$O$3:$O$575,'Combined Data Set'!$K$3:$K$575,'2021 Summary'!$A6,'Combined Data Set'!$O$3:$O$575,"&gt;0"),0)</f>
        <v>0.87794746110373645</v>
      </c>
      <c r="F6" s="13" t="s">
        <v>73</v>
      </c>
      <c r="G6" s="12">
        <f>SUMIFS('Combined Data Set'!X$3:X$575,'Combined Data Set'!$K$3:$K$575,'2021 Summary'!$A6)</f>
        <v>0</v>
      </c>
      <c r="H6" s="12">
        <f>SUMIFS('Combined Data Set'!Y$3:Y$575,'Combined Data Set'!$K$3:$K$575,'2021 Summary'!$A6)</f>
        <v>0</v>
      </c>
      <c r="I6" s="12">
        <f>SUMIFS('Combined Data Set'!Z$3:Z$575,'Combined Data Set'!$K$3:$K$575,'2021 Summary'!$A6)</f>
        <v>0</v>
      </c>
      <c r="J6" s="12">
        <f>SUMIFS('Combined Data Set'!AA$3:AA$575,'Combined Data Set'!$K$3:$K$575,'2021 Summary'!$A6)</f>
        <v>0</v>
      </c>
      <c r="K6" s="12">
        <f t="shared" si="1"/>
        <v>0</v>
      </c>
      <c r="L6" s="12">
        <f t="shared" si="2"/>
        <v>0</v>
      </c>
      <c r="M6" s="12">
        <f t="shared" si="3"/>
        <v>0</v>
      </c>
      <c r="N6" s="12">
        <f t="shared" si="4"/>
        <v>0</v>
      </c>
    </row>
    <row r="7" spans="1:14">
      <c r="A7" s="9" t="s">
        <v>36</v>
      </c>
      <c r="B7" s="11">
        <f>SUMIFS('Combined Data Set'!$M$3:$M$575,'Combined Data Set'!$K$3:$K$575,'2021 Summary'!$A7,'Combined Data Set'!$O$3:$O$575,"&gt;0")</f>
        <v>130.9</v>
      </c>
      <c r="C7" s="11">
        <f>SUMIFS('Combined Data Set'!$O$3:$O$575,'Combined Data Set'!$K$3:$K$575,'2021 Summary'!$A7,'Combined Data Set'!$O$3:$O$575,"&gt;0")</f>
        <v>36799</v>
      </c>
      <c r="D7" s="13">
        <f t="shared" si="0"/>
        <v>5.9783634356128188E-4</v>
      </c>
      <c r="E7" s="12">
        <f>IFERROR(SUMIFS('Combined Data Set'!$S$3:$S$575,'Combined Data Set'!$K$3:$K$575,'2021 Summary'!$A7,'Combined Data Set'!$S$3:$S$575,"&gt;0")/SUMIFS('Combined Data Set'!$O$3:$O$575,'Combined Data Set'!$K$3:$K$575,'2021 Summary'!$A7,'Combined Data Set'!$O$3:$O$575,"&gt;0"),0)</f>
        <v>0.10025920296747194</v>
      </c>
      <c r="F7" s="13" t="s">
        <v>71</v>
      </c>
      <c r="G7" s="12">
        <f>SUMIFS('Combined Data Set'!X$3:X$575,'Combined Data Set'!$K$3:$K$575,'2021 Summary'!$A7)</f>
        <v>7899.8620000000001</v>
      </c>
      <c r="H7" s="12">
        <f>SUMIFS('Combined Data Set'!Y$3:Y$575,'Combined Data Set'!$K$3:$K$575,'2021 Summary'!$A7)</f>
        <v>91.164999999999992</v>
      </c>
      <c r="I7" s="12">
        <f>SUMIFS('Combined Data Set'!Z$3:Z$575,'Combined Data Set'!$K$3:$K$575,'2021 Summary'!$A7)</f>
        <v>115233.27999999997</v>
      </c>
      <c r="J7" s="12">
        <f>SUMIFS('Combined Data Set'!AA$3:AA$575,'Combined Data Set'!$K$3:$K$575,'2021 Summary'!$A7)</f>
        <v>4125.4259999999995</v>
      </c>
      <c r="K7" s="12">
        <f t="shared" si="1"/>
        <v>0.21467599663034323</v>
      </c>
      <c r="L7" s="12">
        <f t="shared" si="2"/>
        <v>2.4773771026386586E-3</v>
      </c>
      <c r="M7" s="12">
        <f t="shared" si="3"/>
        <v>3.1314242234843328</v>
      </c>
      <c r="N7" s="12">
        <f t="shared" si="4"/>
        <v>0.11210701377754829</v>
      </c>
    </row>
    <row r="8" spans="1:14">
      <c r="A8" s="9" t="s">
        <v>37</v>
      </c>
      <c r="B8" s="11">
        <f>SUMIFS('Combined Data Set'!$M$3:$M$575,'Combined Data Set'!$K$3:$K$575,'2021 Summary'!$A8,'Combined Data Set'!$O$3:$O$575,"&gt;0")</f>
        <v>11.2</v>
      </c>
      <c r="C8" s="11">
        <f>SUMIFS('Combined Data Set'!$O$3:$O$575,'Combined Data Set'!$K$3:$K$575,'2021 Summary'!$A8,'Combined Data Set'!$O$3:$O$575,"&gt;0")</f>
        <v>24815</v>
      </c>
      <c r="D8" s="13">
        <f t="shared" si="0"/>
        <v>4.0314434809297022E-4</v>
      </c>
      <c r="E8" s="12">
        <f>IFERROR(SUMIFS('Combined Data Set'!$S$3:$S$575,'Combined Data Set'!$K$3:$K$575,'2021 Summary'!$A8,'Combined Data Set'!$S$3:$S$575,"&gt;0")/SUMIFS('Combined Data Set'!$O$3:$O$575,'Combined Data Set'!$K$3:$K$575,'2021 Summary'!$A8,'Combined Data Set'!$O$3:$O$575,"&gt;0"),0)</f>
        <v>0.25292999999999999</v>
      </c>
      <c r="F8" s="13" t="s">
        <v>71</v>
      </c>
      <c r="G8" s="12">
        <f>SUMIFS('Combined Data Set'!X$3:X$575,'Combined Data Set'!$K$3:$K$575,'2021 Summary'!$A8)</f>
        <v>0</v>
      </c>
      <c r="H8" s="12">
        <f>SUMIFS('Combined Data Set'!Y$3:Y$575,'Combined Data Set'!$K$3:$K$575,'2021 Summary'!$A8)</f>
        <v>0</v>
      </c>
      <c r="I8" s="12">
        <f>SUMIFS('Combined Data Set'!Z$3:Z$575,'Combined Data Set'!$K$3:$K$575,'2021 Summary'!$A8)</f>
        <v>0</v>
      </c>
      <c r="J8" s="12">
        <f>SUMIFS('Combined Data Set'!AA$3:AA$575,'Combined Data Set'!$K$3:$K$575,'2021 Summary'!$A8)</f>
        <v>0</v>
      </c>
      <c r="K8" s="12">
        <f t="shared" si="1"/>
        <v>0</v>
      </c>
      <c r="L8" s="12">
        <f t="shared" si="2"/>
        <v>0</v>
      </c>
      <c r="M8" s="12">
        <f t="shared" si="3"/>
        <v>0</v>
      </c>
      <c r="N8" s="12">
        <f t="shared" si="4"/>
        <v>0</v>
      </c>
    </row>
    <row r="9" spans="1:14">
      <c r="A9" s="9" t="s">
        <v>38</v>
      </c>
      <c r="B9" s="11">
        <f>SUMIFS('Combined Data Set'!$M$3:$M$575,'Combined Data Set'!$K$3:$K$575,'2021 Summary'!$A9,'Combined Data Set'!$O$3:$O$575,"&gt;0")</f>
        <v>998.1</v>
      </c>
      <c r="C9" s="11">
        <f>SUMIFS('Combined Data Set'!$O$3:$O$575,'Combined Data Set'!$K$3:$K$575,'2021 Summary'!$A9,'Combined Data Set'!$O$3:$O$575,"&gt;0")</f>
        <v>1366545.4560000002</v>
      </c>
      <c r="D9" s="13">
        <f t="shared" si="0"/>
        <v>2.2200889663450768E-2</v>
      </c>
      <c r="E9" s="12">
        <f>IFERROR(SUMIFS('Combined Data Set'!$S$3:$S$575,'Combined Data Set'!$K$3:$K$575,'2021 Summary'!$A9,'Combined Data Set'!$S$3:$S$575,"&gt;0")/SUMIFS('Combined Data Set'!$O$3:$O$575,'Combined Data Set'!$K$3:$K$575,'2021 Summary'!$A9,'Combined Data Set'!$O$3:$O$575,"&gt;0"),0)</f>
        <v>0.16549369104262701</v>
      </c>
      <c r="F9" s="13" t="s">
        <v>72</v>
      </c>
      <c r="G9" s="12">
        <f>SUMIFS('Combined Data Set'!X$3:X$575,'Combined Data Set'!$K$3:$K$575,'2021 Summary'!$A9)</f>
        <v>0</v>
      </c>
      <c r="H9" s="12">
        <f>SUMIFS('Combined Data Set'!Y$3:Y$575,'Combined Data Set'!$K$3:$K$575,'2021 Summary'!$A9)</f>
        <v>0</v>
      </c>
      <c r="I9" s="12">
        <f>SUMIFS('Combined Data Set'!Z$3:Z$575,'Combined Data Set'!$K$3:$K$575,'2021 Summary'!$A9)</f>
        <v>0</v>
      </c>
      <c r="J9" s="12">
        <f>SUMIFS('Combined Data Set'!AA$3:AA$575,'Combined Data Set'!$K$3:$K$575,'2021 Summary'!$A9)</f>
        <v>0</v>
      </c>
      <c r="K9" s="12">
        <f t="shared" si="1"/>
        <v>0</v>
      </c>
      <c r="L9" s="12">
        <f t="shared" si="2"/>
        <v>0</v>
      </c>
      <c r="M9" s="12">
        <f t="shared" si="3"/>
        <v>0</v>
      </c>
      <c r="N9" s="12">
        <f t="shared" si="4"/>
        <v>0</v>
      </c>
    </row>
    <row r="10" spans="1:14">
      <c r="A10" s="9" t="s">
        <v>39</v>
      </c>
      <c r="B10" s="11">
        <f>SUMIFS('Combined Data Set'!$M$3:$M$575,'Combined Data Set'!$K$3:$K$575,'2021 Summary'!$A10,'Combined Data Set'!$O$3:$O$575,"&gt;0")</f>
        <v>7.5</v>
      </c>
      <c r="C10" s="11">
        <f>SUMIFS('Combined Data Set'!$O$3:$O$575,'Combined Data Set'!$K$3:$K$575,'2021 Summary'!$A10,'Combined Data Set'!$O$3:$O$575,"&gt;0")</f>
        <v>19729</v>
      </c>
      <c r="D10" s="13">
        <f t="shared" si="0"/>
        <v>3.205172211777638E-4</v>
      </c>
      <c r="E10" s="12">
        <f>IFERROR(SUMIFS('Combined Data Set'!$S$3:$S$575,'Combined Data Set'!$K$3:$K$575,'2021 Summary'!$A10,'Combined Data Set'!$S$3:$S$575,"&gt;0")/SUMIFS('Combined Data Set'!$O$3:$O$575,'Combined Data Set'!$K$3:$K$575,'2021 Summary'!$A10,'Combined Data Set'!$O$3:$O$575,"&gt;0"),0)</f>
        <v>0.30029</v>
      </c>
      <c r="F10" s="13" t="s">
        <v>72</v>
      </c>
      <c r="G10" s="12">
        <f>SUMIFS('Combined Data Set'!X$3:X$575,'Combined Data Set'!$K$3:$K$575,'2021 Summary'!$A10)</f>
        <v>0</v>
      </c>
      <c r="H10" s="12">
        <f>SUMIFS('Combined Data Set'!Y$3:Y$575,'Combined Data Set'!$K$3:$K$575,'2021 Summary'!$A10)</f>
        <v>0</v>
      </c>
      <c r="I10" s="12">
        <f>SUMIFS('Combined Data Set'!Z$3:Z$575,'Combined Data Set'!$K$3:$K$575,'2021 Summary'!$A10)</f>
        <v>0</v>
      </c>
      <c r="J10" s="12">
        <f>SUMIFS('Combined Data Set'!AA$3:AA$575,'Combined Data Set'!$K$3:$K$575,'2021 Summary'!$A10)</f>
        <v>0</v>
      </c>
      <c r="K10" s="12">
        <f t="shared" si="1"/>
        <v>0</v>
      </c>
      <c r="L10" s="12">
        <f t="shared" si="2"/>
        <v>0</v>
      </c>
      <c r="M10" s="12">
        <f t="shared" si="3"/>
        <v>0</v>
      </c>
      <c r="N10" s="12">
        <f t="shared" si="4"/>
        <v>0</v>
      </c>
    </row>
    <row r="11" spans="1:14">
      <c r="A11" s="14" t="s">
        <v>58</v>
      </c>
      <c r="B11" s="7">
        <f>SUM(B2:B10)</f>
        <v>18227.599999999999</v>
      </c>
      <c r="C11" s="7">
        <f>SUM(C2:C10)</f>
        <v>61553634.863999993</v>
      </c>
      <c r="D11" s="7"/>
      <c r="E11" s="7"/>
      <c r="F11" s="7"/>
      <c r="G11" s="6">
        <f>SUM(G2:G10)</f>
        <v>23016.015999999989</v>
      </c>
      <c r="H11" s="6">
        <f>SUM(H2:H10)</f>
        <v>2436.8889999999997</v>
      </c>
      <c r="I11" s="6">
        <f>SUM(I2:I10)</f>
        <v>69512664.760999963</v>
      </c>
      <c r="J11" s="6">
        <f>SUM(J2:J10)</f>
        <v>5202695.7279999992</v>
      </c>
    </row>
    <row r="14" spans="1:14">
      <c r="A14" s="8"/>
      <c r="B14" s="8"/>
    </row>
    <row r="15" spans="1:14">
      <c r="A15" s="8"/>
      <c r="B15" s="6"/>
      <c r="C15" s="15"/>
      <c r="D15" s="15"/>
    </row>
    <row r="16" spans="1:14">
      <c r="A16" s="8"/>
      <c r="B16" s="6"/>
      <c r="C16" s="15"/>
      <c r="D16" s="15"/>
    </row>
    <row r="17" spans="1:4">
      <c r="A17" s="8"/>
      <c r="B17" s="6"/>
      <c r="C17" s="15"/>
      <c r="D17" s="15"/>
    </row>
    <row r="18" spans="1:4">
      <c r="A18" s="8"/>
      <c r="B18" s="6"/>
      <c r="C18" s="15"/>
      <c r="D18" s="15"/>
    </row>
  </sheetData>
  <autoFilter ref="A1:N11" xr:uid="{F928ECD8-0CA9-49AB-9CB7-02EF11FFD3F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3137-6ACB-4371-81D8-61291E8D6E3E}">
  <dimension ref="A1:AB575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3" sqref="M3"/>
    </sheetView>
  </sheetViews>
  <sheetFormatPr defaultColWidth="8.6640625" defaultRowHeight="14.4"/>
  <cols>
    <col min="16" max="17" width="9" bestFit="1" customWidth="1"/>
    <col min="18" max="18" width="11.44140625" bestFit="1" customWidth="1"/>
    <col min="19" max="19" width="11.44140625" customWidth="1"/>
    <col min="20" max="23" width="9" bestFit="1" customWidth="1"/>
  </cols>
  <sheetData>
    <row r="1" spans="1:28" ht="72.599999999999994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  <c r="P1" s="2" t="s">
        <v>89</v>
      </c>
      <c r="Q1" s="2" t="s">
        <v>90</v>
      </c>
      <c r="R1" s="2" t="s">
        <v>91</v>
      </c>
      <c r="S1" s="2" t="s">
        <v>92</v>
      </c>
      <c r="T1" s="2" t="s">
        <v>93</v>
      </c>
      <c r="U1" s="2" t="s">
        <v>94</v>
      </c>
      <c r="V1" s="2" t="s">
        <v>95</v>
      </c>
      <c r="W1" s="2" t="s">
        <v>96</v>
      </c>
      <c r="X1" s="2" t="s">
        <v>62</v>
      </c>
      <c r="Y1" s="2" t="s">
        <v>63</v>
      </c>
      <c r="Z1" s="2" t="s">
        <v>64</v>
      </c>
      <c r="AA1" s="2" t="s">
        <v>65</v>
      </c>
      <c r="AB1" s="2" t="s">
        <v>97</v>
      </c>
    </row>
    <row r="2" spans="1:28" ht="24.6">
      <c r="A2" s="1" t="s">
        <v>98</v>
      </c>
      <c r="B2" s="1" t="s">
        <v>99</v>
      </c>
      <c r="C2" s="1" t="s">
        <v>100</v>
      </c>
      <c r="D2" s="1" t="s">
        <v>101</v>
      </c>
      <c r="E2" s="1" t="s">
        <v>102</v>
      </c>
      <c r="F2" s="1" t="s">
        <v>103</v>
      </c>
      <c r="G2" s="1" t="s">
        <v>104</v>
      </c>
      <c r="H2" s="1" t="s">
        <v>105</v>
      </c>
      <c r="I2" s="1" t="s">
        <v>106</v>
      </c>
      <c r="J2" s="1" t="s">
        <v>107</v>
      </c>
      <c r="K2" s="2" t="s">
        <v>108</v>
      </c>
      <c r="L2" s="2" t="s">
        <v>50</v>
      </c>
      <c r="M2" s="1" t="s">
        <v>109</v>
      </c>
      <c r="N2" s="1" t="s">
        <v>110</v>
      </c>
      <c r="O2" s="1" t="s">
        <v>111</v>
      </c>
      <c r="P2" s="2" t="s">
        <v>112</v>
      </c>
      <c r="Q2" s="2" t="s">
        <v>109</v>
      </c>
      <c r="R2" s="2" t="s">
        <v>113</v>
      </c>
      <c r="S2" s="2" t="s">
        <v>92</v>
      </c>
      <c r="T2" s="2" t="s">
        <v>114</v>
      </c>
      <c r="U2" s="2" t="s">
        <v>115</v>
      </c>
      <c r="V2" s="2" t="s">
        <v>116</v>
      </c>
      <c r="W2" s="2" t="s">
        <v>117</v>
      </c>
      <c r="X2" s="2" t="s">
        <v>118</v>
      </c>
      <c r="Y2" s="2" t="s">
        <v>119</v>
      </c>
      <c r="Z2" s="2" t="s">
        <v>120</v>
      </c>
      <c r="AA2" s="2" t="s">
        <v>121</v>
      </c>
      <c r="AB2" s="1" t="s">
        <v>122</v>
      </c>
    </row>
    <row r="3" spans="1:28">
      <c r="A3" s="1">
        <v>15279</v>
      </c>
      <c r="B3" s="1">
        <v>2021</v>
      </c>
      <c r="C3" s="1" t="s">
        <v>123</v>
      </c>
      <c r="D3" s="1" t="s">
        <v>124</v>
      </c>
      <c r="E3" s="1">
        <v>64023</v>
      </c>
      <c r="F3" s="1" t="s">
        <v>125</v>
      </c>
      <c r="G3" s="1"/>
      <c r="H3" s="1" t="s">
        <v>126</v>
      </c>
      <c r="I3" s="1" t="s">
        <v>127</v>
      </c>
      <c r="J3" s="1" t="s">
        <v>128</v>
      </c>
      <c r="K3" s="1" t="s">
        <v>38</v>
      </c>
      <c r="L3" s="1" t="str">
        <f>J3&amp;"-"&amp;K3</f>
        <v>SUN-SOLAR</v>
      </c>
      <c r="M3" s="1">
        <v>2.2999999999999998</v>
      </c>
      <c r="N3" s="1">
        <v>0.17299999999999999</v>
      </c>
      <c r="O3" s="1">
        <v>3485</v>
      </c>
      <c r="P3" s="1">
        <v>0.17297000000000001</v>
      </c>
      <c r="Q3" s="1">
        <v>2.2999999999999998</v>
      </c>
      <c r="R3" s="1">
        <v>3485</v>
      </c>
      <c r="S3" s="1">
        <f>P3*O3</f>
        <v>602.80045000000007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1:28">
      <c r="A4" s="1">
        <v>15280</v>
      </c>
      <c r="B4" s="1">
        <v>2021</v>
      </c>
      <c r="C4" s="1" t="s">
        <v>123</v>
      </c>
      <c r="D4" s="1" t="s">
        <v>129</v>
      </c>
      <c r="E4" s="1">
        <v>64025</v>
      </c>
      <c r="F4" s="1" t="s">
        <v>130</v>
      </c>
      <c r="G4" s="1"/>
      <c r="H4" s="1" t="s">
        <v>126</v>
      </c>
      <c r="I4" s="1" t="s">
        <v>127</v>
      </c>
      <c r="J4" s="1" t="s">
        <v>128</v>
      </c>
      <c r="K4" s="1" t="s">
        <v>38</v>
      </c>
      <c r="L4" s="1" t="str">
        <f t="shared" ref="L4:L67" si="0">J4&amp;"-"&amp;K4</f>
        <v>SUN-SOLAR</v>
      </c>
      <c r="M4" s="1">
        <v>1.2</v>
      </c>
      <c r="N4" s="1">
        <v>0.17</v>
      </c>
      <c r="O4" s="1">
        <v>1788</v>
      </c>
      <c r="P4" s="1">
        <v>0.17008999999999999</v>
      </c>
      <c r="Q4" s="1">
        <v>1.2</v>
      </c>
      <c r="R4" s="1">
        <v>1788</v>
      </c>
      <c r="S4" s="1">
        <f t="shared" ref="S4:S67" si="1">P4*O4</f>
        <v>304.12092000000001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</row>
    <row r="5" spans="1:28">
      <c r="A5" s="1">
        <v>15281</v>
      </c>
      <c r="B5" s="1">
        <v>2021</v>
      </c>
      <c r="C5" s="1" t="s">
        <v>123</v>
      </c>
      <c r="D5" s="1" t="s">
        <v>131</v>
      </c>
      <c r="E5" s="1">
        <v>59371</v>
      </c>
      <c r="F5" s="1" t="s">
        <v>132</v>
      </c>
      <c r="G5" s="1"/>
      <c r="H5" s="1" t="s">
        <v>126</v>
      </c>
      <c r="I5" s="1" t="s">
        <v>127</v>
      </c>
      <c r="J5" s="1" t="s">
        <v>128</v>
      </c>
      <c r="K5" s="1" t="s">
        <v>38</v>
      </c>
      <c r="L5" s="1" t="str">
        <f t="shared" si="0"/>
        <v>SUN-SOLAR</v>
      </c>
      <c r="M5" s="1">
        <v>1.5</v>
      </c>
      <c r="N5" s="1">
        <v>0.161</v>
      </c>
      <c r="O5" s="1">
        <v>2122</v>
      </c>
      <c r="P5" s="1">
        <v>0.16148999999999999</v>
      </c>
      <c r="Q5" s="1">
        <v>1.5</v>
      </c>
      <c r="R5" s="1">
        <v>2122</v>
      </c>
      <c r="S5" s="1">
        <f t="shared" si="1"/>
        <v>342.68178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</row>
    <row r="6" spans="1:28">
      <c r="A6" s="1">
        <v>15282</v>
      </c>
      <c r="B6" s="1">
        <v>2021</v>
      </c>
      <c r="C6" s="1" t="s">
        <v>123</v>
      </c>
      <c r="D6" s="1" t="s">
        <v>133</v>
      </c>
      <c r="E6" s="1">
        <v>57458</v>
      </c>
      <c r="F6" s="1" t="s">
        <v>134</v>
      </c>
      <c r="G6" s="1"/>
      <c r="H6" s="1" t="s">
        <v>126</v>
      </c>
      <c r="I6" s="1" t="s">
        <v>127</v>
      </c>
      <c r="J6" s="1" t="s">
        <v>128</v>
      </c>
      <c r="K6" s="1" t="s">
        <v>38</v>
      </c>
      <c r="L6" s="1" t="str">
        <f t="shared" si="0"/>
        <v>SUN-SOLAR</v>
      </c>
      <c r="M6" s="1">
        <v>3.8</v>
      </c>
      <c r="N6" s="1">
        <v>0.13900000000000001</v>
      </c>
      <c r="O6" s="1">
        <v>4629</v>
      </c>
      <c r="P6" s="1">
        <v>0.13905999999999999</v>
      </c>
      <c r="Q6" s="1">
        <v>3.8</v>
      </c>
      <c r="R6" s="1">
        <v>4629</v>
      </c>
      <c r="S6" s="1">
        <f t="shared" si="1"/>
        <v>643.70873999999992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</row>
    <row r="7" spans="1:28">
      <c r="A7" s="1">
        <v>15283</v>
      </c>
      <c r="B7" s="1">
        <v>2021</v>
      </c>
      <c r="C7" s="1" t="s">
        <v>123</v>
      </c>
      <c r="D7" s="1" t="s">
        <v>135</v>
      </c>
      <c r="E7" s="1">
        <v>58187</v>
      </c>
      <c r="F7" s="1" t="s">
        <v>134</v>
      </c>
      <c r="G7" s="1"/>
      <c r="H7" s="1" t="s">
        <v>126</v>
      </c>
      <c r="I7" s="1" t="s">
        <v>127</v>
      </c>
      <c r="J7" s="1" t="s">
        <v>128</v>
      </c>
      <c r="K7" s="1" t="s">
        <v>38</v>
      </c>
      <c r="L7" s="1" t="str">
        <f t="shared" si="0"/>
        <v>SUN-SOLAR</v>
      </c>
      <c r="M7" s="1">
        <v>1.9</v>
      </c>
      <c r="N7" s="1">
        <v>0.153</v>
      </c>
      <c r="O7" s="1">
        <v>2540</v>
      </c>
      <c r="P7" s="1">
        <v>0.15261</v>
      </c>
      <c r="Q7" s="1">
        <v>1.9</v>
      </c>
      <c r="R7" s="1">
        <v>2540</v>
      </c>
      <c r="S7" s="1">
        <f t="shared" si="1"/>
        <v>387.62939999999998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>
      <c r="A8" s="1">
        <v>15284</v>
      </c>
      <c r="B8" s="1">
        <v>2021</v>
      </c>
      <c r="C8" s="1" t="s">
        <v>123</v>
      </c>
      <c r="D8" s="1" t="s">
        <v>136</v>
      </c>
      <c r="E8" s="1">
        <v>59365</v>
      </c>
      <c r="F8" s="1" t="s">
        <v>132</v>
      </c>
      <c r="G8" s="1"/>
      <c r="H8" s="1" t="s">
        <v>126</v>
      </c>
      <c r="I8" s="1" t="s">
        <v>127</v>
      </c>
      <c r="J8" s="1" t="s">
        <v>128</v>
      </c>
      <c r="K8" s="1" t="s">
        <v>38</v>
      </c>
      <c r="L8" s="1" t="str">
        <f t="shared" si="0"/>
        <v>SUN-SOLAR</v>
      </c>
      <c r="M8" s="1">
        <v>2.6</v>
      </c>
      <c r="N8" s="1">
        <v>5.6000000000000001E-2</v>
      </c>
      <c r="O8" s="1">
        <v>1281</v>
      </c>
      <c r="P8" s="1">
        <v>5.6239999999999998E-2</v>
      </c>
      <c r="Q8" s="1">
        <v>2.6</v>
      </c>
      <c r="R8" s="1">
        <v>1281</v>
      </c>
      <c r="S8" s="1">
        <f t="shared" si="1"/>
        <v>72.043440000000004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</row>
    <row r="9" spans="1:28">
      <c r="A9" s="1">
        <v>15285</v>
      </c>
      <c r="B9" s="1">
        <v>2021</v>
      </c>
      <c r="C9" s="1" t="s">
        <v>123</v>
      </c>
      <c r="D9" s="1" t="s">
        <v>137</v>
      </c>
      <c r="E9" s="1">
        <v>61224</v>
      </c>
      <c r="F9" s="1" t="s">
        <v>138</v>
      </c>
      <c r="G9" s="1"/>
      <c r="H9" s="1" t="s">
        <v>126</v>
      </c>
      <c r="I9" s="1" t="s">
        <v>127</v>
      </c>
      <c r="J9" s="1" t="s">
        <v>128</v>
      </c>
      <c r="K9" s="1" t="s">
        <v>38</v>
      </c>
      <c r="L9" s="1" t="str">
        <f t="shared" si="0"/>
        <v>SUN-SOLAR</v>
      </c>
      <c r="M9" s="1">
        <v>1.8</v>
      </c>
      <c r="N9" s="1">
        <v>0.11799999999999999</v>
      </c>
      <c r="O9" s="1">
        <v>1864</v>
      </c>
      <c r="P9" s="1">
        <v>0.11821</v>
      </c>
      <c r="Q9" s="1">
        <v>1.8</v>
      </c>
      <c r="R9" s="1">
        <v>1864</v>
      </c>
      <c r="S9" s="1">
        <f t="shared" si="1"/>
        <v>220.34343999999999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</row>
    <row r="10" spans="1:28">
      <c r="A10" s="1">
        <v>15286</v>
      </c>
      <c r="B10" s="1">
        <v>2021</v>
      </c>
      <c r="C10" s="1" t="s">
        <v>123</v>
      </c>
      <c r="D10" s="1" t="s">
        <v>139</v>
      </c>
      <c r="E10" s="1">
        <v>59370</v>
      </c>
      <c r="F10" s="1" t="s">
        <v>132</v>
      </c>
      <c r="G10" s="1"/>
      <c r="H10" s="1" t="s">
        <v>126</v>
      </c>
      <c r="I10" s="1" t="s">
        <v>127</v>
      </c>
      <c r="J10" s="1" t="s">
        <v>128</v>
      </c>
      <c r="K10" s="1" t="s">
        <v>38</v>
      </c>
      <c r="L10" s="1" t="str">
        <f t="shared" si="0"/>
        <v>SUN-SOLAR</v>
      </c>
      <c r="M10" s="1">
        <v>1.4</v>
      </c>
      <c r="N10" s="1">
        <v>0.16200000000000001</v>
      </c>
      <c r="O10" s="1">
        <v>1990</v>
      </c>
      <c r="P10" s="1">
        <v>0.16225999999999999</v>
      </c>
      <c r="Q10" s="1">
        <v>1.4</v>
      </c>
      <c r="R10" s="1">
        <v>1990</v>
      </c>
      <c r="S10" s="1">
        <f t="shared" si="1"/>
        <v>322.89739999999995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</row>
    <row r="11" spans="1:28">
      <c r="A11" s="1">
        <v>15287</v>
      </c>
      <c r="B11" s="1">
        <v>2021</v>
      </c>
      <c r="C11" s="1" t="s">
        <v>123</v>
      </c>
      <c r="D11" s="1" t="s">
        <v>140</v>
      </c>
      <c r="E11" s="1">
        <v>63366</v>
      </c>
      <c r="F11" s="1" t="s">
        <v>134</v>
      </c>
      <c r="G11" s="1"/>
      <c r="H11" s="1" t="s">
        <v>126</v>
      </c>
      <c r="I11" s="1" t="s">
        <v>127</v>
      </c>
      <c r="J11" s="1" t="s">
        <v>128</v>
      </c>
      <c r="K11" s="1" t="s">
        <v>38</v>
      </c>
      <c r="L11" s="1" t="str">
        <f t="shared" si="0"/>
        <v>SUN-SOLAR</v>
      </c>
      <c r="M11" s="1">
        <v>1.4</v>
      </c>
      <c r="N11" s="1">
        <v>0.17</v>
      </c>
      <c r="O11" s="1">
        <v>2091</v>
      </c>
      <c r="P11" s="1">
        <v>0.17050000000000001</v>
      </c>
      <c r="Q11" s="1">
        <v>1.4</v>
      </c>
      <c r="R11" s="1">
        <v>2091</v>
      </c>
      <c r="S11" s="1">
        <f t="shared" si="1"/>
        <v>356.51550000000003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</row>
    <row r="12" spans="1:28">
      <c r="A12" s="1">
        <v>15288</v>
      </c>
      <c r="B12" s="1">
        <v>2021</v>
      </c>
      <c r="C12" s="1" t="s">
        <v>123</v>
      </c>
      <c r="D12" s="1" t="s">
        <v>141</v>
      </c>
      <c r="E12" s="1">
        <v>62325</v>
      </c>
      <c r="F12" s="1" t="s">
        <v>134</v>
      </c>
      <c r="G12" s="1"/>
      <c r="H12" s="1" t="s">
        <v>126</v>
      </c>
      <c r="I12" s="1" t="s">
        <v>127</v>
      </c>
      <c r="J12" s="1" t="s">
        <v>128</v>
      </c>
      <c r="K12" s="1" t="s">
        <v>38</v>
      </c>
      <c r="L12" s="1" t="str">
        <f t="shared" si="0"/>
        <v>SUN-SOLAR</v>
      </c>
      <c r="M12" s="1">
        <v>1.5</v>
      </c>
      <c r="N12" s="1">
        <v>0.187</v>
      </c>
      <c r="O12" s="1">
        <v>2454</v>
      </c>
      <c r="P12" s="1">
        <v>0.18676000000000001</v>
      </c>
      <c r="Q12" s="1">
        <v>1.5</v>
      </c>
      <c r="R12" s="1">
        <v>2454</v>
      </c>
      <c r="S12" s="1">
        <f t="shared" si="1"/>
        <v>458.30904000000004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</row>
    <row r="13" spans="1:28">
      <c r="A13" s="1">
        <v>15289</v>
      </c>
      <c r="B13" s="1">
        <v>2021</v>
      </c>
      <c r="C13" s="1" t="s">
        <v>123</v>
      </c>
      <c r="D13" s="1" t="s">
        <v>142</v>
      </c>
      <c r="E13" s="1">
        <v>64194</v>
      </c>
      <c r="F13" s="1" t="s">
        <v>143</v>
      </c>
      <c r="G13" s="1"/>
      <c r="H13" s="1" t="s">
        <v>126</v>
      </c>
      <c r="I13" s="1" t="s">
        <v>127</v>
      </c>
      <c r="J13" s="1" t="s">
        <v>128</v>
      </c>
      <c r="K13" s="1" t="s">
        <v>38</v>
      </c>
      <c r="L13" s="1" t="str">
        <f t="shared" si="0"/>
        <v>SUN-SOLAR</v>
      </c>
      <c r="M13" s="1">
        <v>1.4</v>
      </c>
      <c r="N13" s="1">
        <v>0.159</v>
      </c>
      <c r="O13" s="1">
        <v>1946</v>
      </c>
      <c r="P13" s="1">
        <v>0.15867999999999999</v>
      </c>
      <c r="Q13" s="1">
        <v>1.4</v>
      </c>
      <c r="R13" s="1">
        <v>1946</v>
      </c>
      <c r="S13" s="1">
        <f t="shared" si="1"/>
        <v>308.79127999999997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</row>
    <row r="14" spans="1:28">
      <c r="A14" s="1">
        <v>15290</v>
      </c>
      <c r="B14" s="1">
        <v>2021</v>
      </c>
      <c r="C14" s="1" t="s">
        <v>123</v>
      </c>
      <c r="D14" s="1" t="s">
        <v>144</v>
      </c>
      <c r="E14" s="1">
        <v>65289</v>
      </c>
      <c r="F14" s="1" t="s">
        <v>134</v>
      </c>
      <c r="G14" s="1"/>
      <c r="H14" s="1" t="s">
        <v>126</v>
      </c>
      <c r="I14" s="1" t="s">
        <v>127</v>
      </c>
      <c r="J14" s="1" t="s">
        <v>128</v>
      </c>
      <c r="K14" s="1" t="s">
        <v>38</v>
      </c>
      <c r="L14" s="1" t="str">
        <f t="shared" si="0"/>
        <v>SUN-SOLAR</v>
      </c>
      <c r="M14" s="1">
        <v>1.5</v>
      </c>
      <c r="N14" s="1">
        <v>2.5999999999999999E-2</v>
      </c>
      <c r="O14" s="1">
        <v>347</v>
      </c>
      <c r="P14" s="1">
        <v>2.6409999999999999E-2</v>
      </c>
      <c r="Q14" s="1">
        <v>1.5</v>
      </c>
      <c r="R14" s="1">
        <v>347</v>
      </c>
      <c r="S14" s="1">
        <f t="shared" si="1"/>
        <v>9.1642700000000001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</row>
    <row r="15" spans="1:28">
      <c r="A15" s="1">
        <v>15291</v>
      </c>
      <c r="B15" s="1">
        <v>2021</v>
      </c>
      <c r="C15" s="1" t="s">
        <v>123</v>
      </c>
      <c r="D15" s="1" t="s">
        <v>145</v>
      </c>
      <c r="E15" s="1">
        <v>65280</v>
      </c>
      <c r="F15" s="1" t="s">
        <v>134</v>
      </c>
      <c r="G15" s="1"/>
      <c r="H15" s="1" t="s">
        <v>126</v>
      </c>
      <c r="I15" s="1" t="s">
        <v>127</v>
      </c>
      <c r="J15" s="1" t="s">
        <v>128</v>
      </c>
      <c r="K15" s="1" t="s">
        <v>38</v>
      </c>
      <c r="L15" s="1" t="str">
        <f t="shared" si="0"/>
        <v>SUN-SOLAR</v>
      </c>
      <c r="M15" s="1">
        <v>1.5</v>
      </c>
      <c r="N15" s="1">
        <v>0.04</v>
      </c>
      <c r="O15" s="1">
        <v>525</v>
      </c>
      <c r="P15" s="1">
        <v>3.9949999999999999E-2</v>
      </c>
      <c r="Q15" s="1">
        <v>1.5</v>
      </c>
      <c r="R15" s="1">
        <v>525</v>
      </c>
      <c r="S15" s="1">
        <f t="shared" si="1"/>
        <v>20.973749999999999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</row>
    <row r="16" spans="1:28">
      <c r="A16" s="1">
        <v>15292</v>
      </c>
      <c r="B16" s="1">
        <v>2021</v>
      </c>
      <c r="C16" s="1" t="s">
        <v>123</v>
      </c>
      <c r="D16" s="1" t="s">
        <v>146</v>
      </c>
      <c r="E16" s="1">
        <v>64195</v>
      </c>
      <c r="F16" s="1" t="s">
        <v>143</v>
      </c>
      <c r="G16" s="1"/>
      <c r="H16" s="1" t="s">
        <v>126</v>
      </c>
      <c r="I16" s="1" t="s">
        <v>127</v>
      </c>
      <c r="J16" s="1" t="s">
        <v>128</v>
      </c>
      <c r="K16" s="1" t="s">
        <v>38</v>
      </c>
      <c r="L16" s="1" t="str">
        <f t="shared" si="0"/>
        <v>SUN-SOLAR</v>
      </c>
      <c r="M16" s="1">
        <v>1.1000000000000001</v>
      </c>
      <c r="N16" s="1">
        <v>0.159</v>
      </c>
      <c r="O16" s="1">
        <v>1531</v>
      </c>
      <c r="P16" s="1">
        <v>0.15887999999999999</v>
      </c>
      <c r="Q16" s="1">
        <v>1.1000000000000001</v>
      </c>
      <c r="R16" s="1">
        <v>1531</v>
      </c>
      <c r="S16" s="1">
        <f t="shared" si="1"/>
        <v>243.24527999999998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</row>
    <row r="17" spans="1:28">
      <c r="A17" s="1">
        <v>15293</v>
      </c>
      <c r="B17" s="1">
        <v>2021</v>
      </c>
      <c r="C17" s="1" t="s">
        <v>123</v>
      </c>
      <c r="D17" s="1" t="s">
        <v>147</v>
      </c>
      <c r="E17" s="1">
        <v>62326</v>
      </c>
      <c r="F17" s="1" t="s">
        <v>134</v>
      </c>
      <c r="G17" s="1"/>
      <c r="H17" s="1" t="s">
        <v>126</v>
      </c>
      <c r="I17" s="1" t="s">
        <v>127</v>
      </c>
      <c r="J17" s="1" t="s">
        <v>128</v>
      </c>
      <c r="K17" s="1" t="s">
        <v>38</v>
      </c>
      <c r="L17" s="1" t="str">
        <f t="shared" si="0"/>
        <v>SUN-SOLAR</v>
      </c>
      <c r="M17" s="1">
        <v>1</v>
      </c>
      <c r="N17" s="1">
        <v>0.17</v>
      </c>
      <c r="O17" s="1">
        <v>1491</v>
      </c>
      <c r="P17" s="1">
        <v>0.17021</v>
      </c>
      <c r="Q17" s="1">
        <v>1</v>
      </c>
      <c r="R17" s="1">
        <v>1491</v>
      </c>
      <c r="S17" s="1">
        <f t="shared" si="1"/>
        <v>253.78310999999999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</row>
    <row r="18" spans="1:28">
      <c r="A18" s="1">
        <v>15294</v>
      </c>
      <c r="B18" s="1">
        <v>2021</v>
      </c>
      <c r="C18" s="1" t="s">
        <v>123</v>
      </c>
      <c r="D18" s="1" t="s">
        <v>148</v>
      </c>
      <c r="E18" s="1">
        <v>65622</v>
      </c>
      <c r="F18" s="1" t="s">
        <v>149</v>
      </c>
      <c r="G18" s="1"/>
      <c r="H18" s="1" t="s">
        <v>126</v>
      </c>
      <c r="I18" s="1" t="s">
        <v>127</v>
      </c>
      <c r="J18" s="1" t="s">
        <v>128</v>
      </c>
      <c r="K18" s="1" t="s">
        <v>38</v>
      </c>
      <c r="L18" s="1" t="str">
        <f t="shared" si="0"/>
        <v>SUN-SOLAR</v>
      </c>
      <c r="M18" s="1">
        <v>2.1</v>
      </c>
      <c r="N18" s="1">
        <v>9.0999999999999998E-2</v>
      </c>
      <c r="O18" s="1">
        <v>1675</v>
      </c>
      <c r="P18" s="1">
        <v>9.1050000000000006E-2</v>
      </c>
      <c r="Q18" s="1">
        <v>2.1</v>
      </c>
      <c r="R18" s="1">
        <v>1675</v>
      </c>
      <c r="S18" s="1">
        <f t="shared" si="1"/>
        <v>152.50875000000002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</row>
    <row r="19" spans="1:28">
      <c r="A19" s="1">
        <v>15295</v>
      </c>
      <c r="B19" s="1">
        <v>2021</v>
      </c>
      <c r="C19" s="1" t="s">
        <v>123</v>
      </c>
      <c r="D19" s="1" t="s">
        <v>150</v>
      </c>
      <c r="E19" s="1">
        <v>58798</v>
      </c>
      <c r="F19" s="1" t="s">
        <v>151</v>
      </c>
      <c r="G19" s="1"/>
      <c r="H19" s="1" t="s">
        <v>126</v>
      </c>
      <c r="I19" s="1" t="s">
        <v>127</v>
      </c>
      <c r="J19" s="1" t="s">
        <v>128</v>
      </c>
      <c r="K19" s="1" t="s">
        <v>38</v>
      </c>
      <c r="L19" s="1" t="str">
        <f t="shared" si="0"/>
        <v>SUN-SOLAR</v>
      </c>
      <c r="M19" s="1">
        <v>1.3</v>
      </c>
      <c r="N19" s="1">
        <v>0.13500000000000001</v>
      </c>
      <c r="O19" s="1">
        <v>1538</v>
      </c>
      <c r="P19" s="1">
        <v>0.13505</v>
      </c>
      <c r="Q19" s="1">
        <v>1.3</v>
      </c>
      <c r="R19" s="1">
        <v>1538</v>
      </c>
      <c r="S19" s="1">
        <f t="shared" si="1"/>
        <v>207.70690000000002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</row>
    <row r="20" spans="1:28">
      <c r="A20" s="1">
        <v>15296</v>
      </c>
      <c r="B20" s="1">
        <v>2021</v>
      </c>
      <c r="C20" s="1" t="s">
        <v>123</v>
      </c>
      <c r="D20" s="1" t="s">
        <v>152</v>
      </c>
      <c r="E20" s="1">
        <v>57845</v>
      </c>
      <c r="F20" s="1" t="s">
        <v>153</v>
      </c>
      <c r="G20" s="1"/>
      <c r="H20" s="1" t="s">
        <v>154</v>
      </c>
      <c r="I20" s="1" t="s">
        <v>155</v>
      </c>
      <c r="J20" s="1" t="s">
        <v>156</v>
      </c>
      <c r="K20" s="1" t="s">
        <v>29</v>
      </c>
      <c r="L20" s="1" t="str">
        <f t="shared" si="0"/>
        <v>LFG-BIOMASS</v>
      </c>
      <c r="M20" s="1">
        <v>1.6</v>
      </c>
      <c r="N20" s="1">
        <v>0.25</v>
      </c>
      <c r="O20" s="1">
        <v>3502.1709999999998</v>
      </c>
      <c r="P20" s="1">
        <v>0.24987000000000001</v>
      </c>
      <c r="Q20" s="1">
        <v>3.5</v>
      </c>
      <c r="R20" s="1">
        <v>7661</v>
      </c>
      <c r="S20" s="1">
        <f t="shared" si="1"/>
        <v>875.08746776999999</v>
      </c>
      <c r="T20" s="1">
        <v>0</v>
      </c>
      <c r="U20" s="1">
        <v>0.45500000000000002</v>
      </c>
      <c r="V20" s="1">
        <v>0</v>
      </c>
      <c r="W20" s="1">
        <v>0</v>
      </c>
      <c r="X20" s="1">
        <v>0</v>
      </c>
      <c r="Y20" s="1">
        <v>1.744</v>
      </c>
      <c r="Z20" s="1">
        <v>0</v>
      </c>
      <c r="AA20" s="1">
        <v>0</v>
      </c>
      <c r="AB20" s="1">
        <v>2021</v>
      </c>
    </row>
    <row r="21" spans="1:28">
      <c r="A21" s="1">
        <v>15297</v>
      </c>
      <c r="B21" s="1">
        <v>2021</v>
      </c>
      <c r="C21" s="1" t="s">
        <v>123</v>
      </c>
      <c r="D21" s="1" t="s">
        <v>152</v>
      </c>
      <c r="E21" s="1">
        <v>57845</v>
      </c>
      <c r="F21" s="1" t="s">
        <v>157</v>
      </c>
      <c r="G21" s="1"/>
      <c r="H21" s="1" t="s">
        <v>154</v>
      </c>
      <c r="I21" s="1" t="s">
        <v>155</v>
      </c>
      <c r="J21" s="1" t="s">
        <v>156</v>
      </c>
      <c r="K21" s="1" t="s">
        <v>29</v>
      </c>
      <c r="L21" s="1" t="str">
        <f t="shared" si="0"/>
        <v>LFG-BIOMASS</v>
      </c>
      <c r="M21" s="1">
        <v>1.9</v>
      </c>
      <c r="N21" s="1">
        <v>0.25</v>
      </c>
      <c r="O21" s="1">
        <v>4158.8289999999997</v>
      </c>
      <c r="P21" s="1">
        <v>0.24987000000000001</v>
      </c>
      <c r="Q21" s="1">
        <v>3.5</v>
      </c>
      <c r="R21" s="1">
        <v>7661</v>
      </c>
      <c r="S21" s="1">
        <f t="shared" si="1"/>
        <v>1039.1666022300001</v>
      </c>
      <c r="T21" s="1">
        <v>0</v>
      </c>
      <c r="U21" s="1">
        <v>0.45500000000000002</v>
      </c>
      <c r="V21" s="1">
        <v>0</v>
      </c>
      <c r="W21" s="1">
        <v>0</v>
      </c>
      <c r="X21" s="1">
        <v>0</v>
      </c>
      <c r="Y21" s="1">
        <v>1.744</v>
      </c>
      <c r="Z21" s="1">
        <v>0</v>
      </c>
      <c r="AA21" s="1">
        <v>0</v>
      </c>
      <c r="AB21" s="1">
        <v>2021</v>
      </c>
    </row>
    <row r="22" spans="1:28">
      <c r="A22" s="1">
        <v>15298</v>
      </c>
      <c r="B22" s="1">
        <v>2021</v>
      </c>
      <c r="C22" s="1" t="s">
        <v>123</v>
      </c>
      <c r="D22" s="1" t="s">
        <v>158</v>
      </c>
      <c r="E22" s="1">
        <v>63260</v>
      </c>
      <c r="F22" s="1" t="s">
        <v>159</v>
      </c>
      <c r="G22" s="1"/>
      <c r="H22" s="1" t="s">
        <v>126</v>
      </c>
      <c r="I22" s="1" t="s">
        <v>127</v>
      </c>
      <c r="J22" s="1" t="s">
        <v>128</v>
      </c>
      <c r="K22" s="1" t="s">
        <v>38</v>
      </c>
      <c r="L22" s="1" t="str">
        <f t="shared" si="0"/>
        <v>SUN-SOLAR</v>
      </c>
      <c r="M22" s="1">
        <v>1.3</v>
      </c>
      <c r="N22" s="1">
        <v>0.186</v>
      </c>
      <c r="O22" s="1">
        <v>2119</v>
      </c>
      <c r="P22" s="1">
        <v>0.18607000000000001</v>
      </c>
      <c r="Q22" s="1">
        <v>1.3</v>
      </c>
      <c r="R22" s="1">
        <v>2119</v>
      </c>
      <c r="S22" s="1">
        <f t="shared" si="1"/>
        <v>394.28233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</row>
    <row r="23" spans="1:28">
      <c r="A23" s="1">
        <v>15299</v>
      </c>
      <c r="B23" s="1">
        <v>2021</v>
      </c>
      <c r="C23" s="1" t="s">
        <v>123</v>
      </c>
      <c r="D23" s="1" t="s">
        <v>160</v>
      </c>
      <c r="E23" s="1">
        <v>60802</v>
      </c>
      <c r="F23" s="1" t="s">
        <v>132</v>
      </c>
      <c r="G23" s="1"/>
      <c r="H23" s="1" t="s">
        <v>126</v>
      </c>
      <c r="I23" s="1" t="s">
        <v>127</v>
      </c>
      <c r="J23" s="1" t="s">
        <v>128</v>
      </c>
      <c r="K23" s="1" t="s">
        <v>38</v>
      </c>
      <c r="L23" s="1" t="str">
        <f t="shared" si="0"/>
        <v>SUN-SOLAR</v>
      </c>
      <c r="M23" s="1">
        <v>1.4</v>
      </c>
      <c r="N23" s="1">
        <v>0.16500000000000001</v>
      </c>
      <c r="O23" s="1">
        <v>2018</v>
      </c>
      <c r="P23" s="1">
        <v>0.16455</v>
      </c>
      <c r="Q23" s="1">
        <v>1.4</v>
      </c>
      <c r="R23" s="1">
        <v>2018</v>
      </c>
      <c r="S23" s="1">
        <f t="shared" si="1"/>
        <v>332.06189999999998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2028</v>
      </c>
    </row>
    <row r="24" spans="1:28">
      <c r="A24" s="1">
        <v>15300</v>
      </c>
      <c r="B24" s="1">
        <v>2021</v>
      </c>
      <c r="C24" s="1" t="s">
        <v>123</v>
      </c>
      <c r="D24" s="1" t="s">
        <v>161</v>
      </c>
      <c r="E24" s="1">
        <v>63198</v>
      </c>
      <c r="F24" s="1" t="s">
        <v>162</v>
      </c>
      <c r="G24" s="1"/>
      <c r="H24" s="1" t="s">
        <v>126</v>
      </c>
      <c r="I24" s="1" t="s">
        <v>127</v>
      </c>
      <c r="J24" s="1" t="s">
        <v>128</v>
      </c>
      <c r="K24" s="1" t="s">
        <v>38</v>
      </c>
      <c r="L24" s="1" t="str">
        <f t="shared" si="0"/>
        <v>SUN-SOLAR</v>
      </c>
      <c r="M24" s="1">
        <v>1.2</v>
      </c>
      <c r="N24" s="1">
        <v>0.17399999999999999</v>
      </c>
      <c r="O24" s="1">
        <v>1833</v>
      </c>
      <c r="P24" s="1">
        <v>0.17437</v>
      </c>
      <c r="Q24" s="1">
        <v>1.2</v>
      </c>
      <c r="R24" s="1">
        <v>1833</v>
      </c>
      <c r="S24" s="1">
        <f t="shared" si="1"/>
        <v>319.62020999999999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</row>
    <row r="25" spans="1:28">
      <c r="A25" s="1">
        <v>15301</v>
      </c>
      <c r="B25" s="1">
        <v>2021</v>
      </c>
      <c r="C25" s="1" t="s">
        <v>123</v>
      </c>
      <c r="D25" s="1" t="s">
        <v>163</v>
      </c>
      <c r="E25" s="1">
        <v>63483</v>
      </c>
      <c r="F25" s="1" t="s">
        <v>164</v>
      </c>
      <c r="G25" s="1"/>
      <c r="H25" s="1" t="s">
        <v>126</v>
      </c>
      <c r="I25" s="1" t="s">
        <v>165</v>
      </c>
      <c r="J25" s="1" t="s">
        <v>166</v>
      </c>
      <c r="K25" s="1" t="s">
        <v>32</v>
      </c>
      <c r="L25" s="1" t="str">
        <f t="shared" si="0"/>
        <v>NG-GAS</v>
      </c>
      <c r="M25" s="1">
        <v>5.5</v>
      </c>
      <c r="N25" s="1">
        <v>0.95499999999999996</v>
      </c>
      <c r="O25" s="1">
        <v>46017</v>
      </c>
      <c r="P25" s="1">
        <v>0.95511000000000001</v>
      </c>
      <c r="Q25" s="1">
        <v>5.5</v>
      </c>
      <c r="R25" s="1">
        <v>46017</v>
      </c>
      <c r="S25" s="1">
        <f t="shared" si="1"/>
        <v>43951.296869999998</v>
      </c>
      <c r="T25" s="1">
        <v>2.6110000000000002</v>
      </c>
      <c r="U25" s="1">
        <v>2.7E-2</v>
      </c>
      <c r="V25" s="1">
        <v>986.01499999999999</v>
      </c>
      <c r="W25" s="1">
        <v>1.9E-2</v>
      </c>
      <c r="X25" s="1">
        <v>60.082999999999998</v>
      </c>
      <c r="Y25" s="1">
        <v>0.62</v>
      </c>
      <c r="Z25" s="1">
        <v>22686.720000000001</v>
      </c>
      <c r="AA25" s="1">
        <v>856.94399999999996</v>
      </c>
      <c r="AB25" s="1">
        <v>0</v>
      </c>
    </row>
    <row r="26" spans="1:28">
      <c r="A26" s="1">
        <v>15302</v>
      </c>
      <c r="B26" s="1">
        <v>2021</v>
      </c>
      <c r="C26" s="1" t="s">
        <v>123</v>
      </c>
      <c r="D26" s="1" t="s">
        <v>167</v>
      </c>
      <c r="E26" s="1">
        <v>61923</v>
      </c>
      <c r="F26" s="1" t="s">
        <v>168</v>
      </c>
      <c r="G26" s="1"/>
      <c r="H26" s="1" t="s">
        <v>126</v>
      </c>
      <c r="I26" s="1" t="s">
        <v>169</v>
      </c>
      <c r="J26" s="1" t="s">
        <v>170</v>
      </c>
      <c r="K26" s="1" t="s">
        <v>37</v>
      </c>
      <c r="L26" s="1" t="str">
        <f t="shared" si="0"/>
        <v>MWH-OTHF</v>
      </c>
      <c r="M26" s="1">
        <v>1</v>
      </c>
      <c r="N26" s="1">
        <v>-1.7999999999999999E-2</v>
      </c>
      <c r="O26" s="1">
        <v>-159</v>
      </c>
      <c r="P26" s="1">
        <v>0</v>
      </c>
      <c r="Q26" s="1">
        <v>1</v>
      </c>
      <c r="R26" s="1">
        <v>-159</v>
      </c>
      <c r="S26" s="1">
        <f t="shared" si="1"/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</row>
    <row r="27" spans="1:28">
      <c r="A27" s="1">
        <v>15303</v>
      </c>
      <c r="B27" s="1">
        <v>2021</v>
      </c>
      <c r="C27" s="1" t="s">
        <v>123</v>
      </c>
      <c r="D27" s="1" t="s">
        <v>171</v>
      </c>
      <c r="E27" s="1">
        <v>60772</v>
      </c>
      <c r="F27" s="1" t="s">
        <v>172</v>
      </c>
      <c r="G27" s="1"/>
      <c r="H27" s="1" t="s">
        <v>126</v>
      </c>
      <c r="I27" s="1" t="s">
        <v>127</v>
      </c>
      <c r="J27" s="1" t="s">
        <v>128</v>
      </c>
      <c r="K27" s="1" t="s">
        <v>38</v>
      </c>
      <c r="L27" s="1" t="str">
        <f t="shared" si="0"/>
        <v>SUN-SOLAR</v>
      </c>
      <c r="M27" s="1">
        <v>1.8</v>
      </c>
      <c r="N27" s="1">
        <v>0.14699999999999999</v>
      </c>
      <c r="O27" s="1">
        <v>2324.9029999999998</v>
      </c>
      <c r="P27" s="1">
        <v>0.14743999999999999</v>
      </c>
      <c r="Q27" s="1">
        <v>3.1</v>
      </c>
      <c r="R27" s="1">
        <v>4004</v>
      </c>
      <c r="S27" s="1">
        <f t="shared" si="1"/>
        <v>342.78369831999993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</row>
    <row r="28" spans="1:28">
      <c r="A28" s="1">
        <v>15304</v>
      </c>
      <c r="B28" s="1">
        <v>2021</v>
      </c>
      <c r="C28" s="1" t="s">
        <v>123</v>
      </c>
      <c r="D28" s="1" t="s">
        <v>171</v>
      </c>
      <c r="E28" s="1">
        <v>60772</v>
      </c>
      <c r="F28" s="1" t="s">
        <v>173</v>
      </c>
      <c r="G28" s="1"/>
      <c r="H28" s="1" t="s">
        <v>126</v>
      </c>
      <c r="I28" s="1" t="s">
        <v>127</v>
      </c>
      <c r="J28" s="1" t="s">
        <v>128</v>
      </c>
      <c r="K28" s="1" t="s">
        <v>38</v>
      </c>
      <c r="L28" s="1" t="str">
        <f t="shared" si="0"/>
        <v>SUN-SOLAR</v>
      </c>
      <c r="M28" s="1">
        <v>1.3</v>
      </c>
      <c r="N28" s="1">
        <v>0.14699999999999999</v>
      </c>
      <c r="O28" s="1">
        <v>1679.097</v>
      </c>
      <c r="P28" s="1">
        <v>0.14743999999999999</v>
      </c>
      <c r="Q28" s="1">
        <v>3.1</v>
      </c>
      <c r="R28" s="1">
        <v>4004</v>
      </c>
      <c r="S28" s="1">
        <f t="shared" si="1"/>
        <v>247.56606167999999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</row>
    <row r="29" spans="1:28">
      <c r="A29" s="1">
        <v>15305</v>
      </c>
      <c r="B29" s="1">
        <v>2021</v>
      </c>
      <c r="C29" s="1" t="s">
        <v>123</v>
      </c>
      <c r="D29" s="1" t="s">
        <v>174</v>
      </c>
      <c r="E29" s="1">
        <v>58519</v>
      </c>
      <c r="F29" s="1" t="s">
        <v>134</v>
      </c>
      <c r="G29" s="1"/>
      <c r="H29" s="1" t="s">
        <v>126</v>
      </c>
      <c r="I29" s="1" t="s">
        <v>127</v>
      </c>
      <c r="J29" s="1" t="s">
        <v>128</v>
      </c>
      <c r="K29" s="1" t="s">
        <v>38</v>
      </c>
      <c r="L29" s="1" t="str">
        <f t="shared" si="0"/>
        <v>SUN-SOLAR</v>
      </c>
      <c r="M29" s="1">
        <v>2.8</v>
      </c>
      <c r="N29" s="1">
        <v>0.13600000000000001</v>
      </c>
      <c r="O29" s="1">
        <v>3338</v>
      </c>
      <c r="P29" s="1">
        <v>0.13608999999999999</v>
      </c>
      <c r="Q29" s="1">
        <v>2.8</v>
      </c>
      <c r="R29" s="1">
        <v>3338</v>
      </c>
      <c r="S29" s="1">
        <f t="shared" si="1"/>
        <v>454.26841999999994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</row>
    <row r="30" spans="1:28">
      <c r="A30" s="1">
        <v>15306</v>
      </c>
      <c r="B30" s="1">
        <v>2021</v>
      </c>
      <c r="C30" s="1" t="s">
        <v>123</v>
      </c>
      <c r="D30" s="1" t="s">
        <v>175</v>
      </c>
      <c r="E30" s="1">
        <v>63353</v>
      </c>
      <c r="F30" s="1" t="s">
        <v>176</v>
      </c>
      <c r="G30" s="1"/>
      <c r="H30" s="1" t="s">
        <v>126</v>
      </c>
      <c r="I30" s="1" t="s">
        <v>127</v>
      </c>
      <c r="J30" s="1" t="s">
        <v>128</v>
      </c>
      <c r="K30" s="1" t="s">
        <v>38</v>
      </c>
      <c r="L30" s="1" t="str">
        <f t="shared" si="0"/>
        <v>SUN-SOLAR</v>
      </c>
      <c r="M30" s="1">
        <v>3.2</v>
      </c>
      <c r="N30" s="1">
        <v>0.187</v>
      </c>
      <c r="O30" s="1">
        <v>5251</v>
      </c>
      <c r="P30" s="1">
        <v>0.18731999999999999</v>
      </c>
      <c r="Q30" s="1">
        <v>3.2</v>
      </c>
      <c r="R30" s="1">
        <v>5251</v>
      </c>
      <c r="S30" s="1">
        <f t="shared" si="1"/>
        <v>983.61731999999995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</row>
    <row r="31" spans="1:28">
      <c r="A31" s="1">
        <v>15307</v>
      </c>
      <c r="B31" s="1">
        <v>2021</v>
      </c>
      <c r="C31" s="1" t="s">
        <v>123</v>
      </c>
      <c r="D31" s="1" t="s">
        <v>177</v>
      </c>
      <c r="E31" s="1">
        <v>65213</v>
      </c>
      <c r="F31" s="1" t="s">
        <v>178</v>
      </c>
      <c r="G31" s="1"/>
      <c r="H31" s="1" t="s">
        <v>126</v>
      </c>
      <c r="I31" s="1" t="s">
        <v>179</v>
      </c>
      <c r="J31" s="1" t="s">
        <v>166</v>
      </c>
      <c r="K31" s="1" t="s">
        <v>32</v>
      </c>
      <c r="L31" s="1" t="str">
        <f t="shared" si="0"/>
        <v>NG-GAS</v>
      </c>
      <c r="M31" s="1">
        <v>2</v>
      </c>
      <c r="N31" s="1">
        <v>0.432</v>
      </c>
      <c r="O31" s="1">
        <v>7566</v>
      </c>
      <c r="P31" s="1">
        <v>0.43185000000000001</v>
      </c>
      <c r="Q31" s="1">
        <v>2</v>
      </c>
      <c r="R31" s="1">
        <v>7566</v>
      </c>
      <c r="S31" s="1">
        <f t="shared" si="1"/>
        <v>3267.3771000000002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</row>
    <row r="32" spans="1:28">
      <c r="A32" s="1">
        <v>15308</v>
      </c>
      <c r="B32" s="1">
        <v>2021</v>
      </c>
      <c r="C32" s="1" t="s">
        <v>123</v>
      </c>
      <c r="D32" s="1" t="s">
        <v>180</v>
      </c>
      <c r="E32" s="1">
        <v>58357</v>
      </c>
      <c r="F32" s="1" t="s">
        <v>181</v>
      </c>
      <c r="G32" s="1"/>
      <c r="H32" s="1" t="s">
        <v>126</v>
      </c>
      <c r="I32" s="1" t="s">
        <v>127</v>
      </c>
      <c r="J32" s="1" t="s">
        <v>128</v>
      </c>
      <c r="K32" s="1" t="s">
        <v>38</v>
      </c>
      <c r="L32" s="1" t="str">
        <f t="shared" si="0"/>
        <v>SUN-SOLAR</v>
      </c>
      <c r="M32" s="1">
        <v>4.2</v>
      </c>
      <c r="N32" s="1">
        <v>3.9E-2</v>
      </c>
      <c r="O32" s="1">
        <v>1428</v>
      </c>
      <c r="P32" s="1">
        <v>3.8809999999999997E-2</v>
      </c>
      <c r="Q32" s="1">
        <v>4.2</v>
      </c>
      <c r="R32" s="1">
        <v>1428</v>
      </c>
      <c r="S32" s="1">
        <f t="shared" si="1"/>
        <v>55.420679999999997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</row>
    <row r="33" spans="1:28">
      <c r="A33" s="1">
        <v>15309</v>
      </c>
      <c r="B33" s="1">
        <v>2021</v>
      </c>
      <c r="C33" s="1" t="s">
        <v>123</v>
      </c>
      <c r="D33" s="1" t="s">
        <v>182</v>
      </c>
      <c r="E33" s="1">
        <v>64360</v>
      </c>
      <c r="F33" s="1" t="s">
        <v>183</v>
      </c>
      <c r="G33" s="1"/>
      <c r="H33" s="1" t="s">
        <v>126</v>
      </c>
      <c r="I33" s="1" t="s">
        <v>127</v>
      </c>
      <c r="J33" s="1" t="s">
        <v>128</v>
      </c>
      <c r="K33" s="1" t="s">
        <v>38</v>
      </c>
      <c r="L33" s="1" t="str">
        <f t="shared" si="0"/>
        <v>SUN-SOLAR</v>
      </c>
      <c r="M33" s="1">
        <v>3.9</v>
      </c>
      <c r="N33" s="1">
        <v>0.126</v>
      </c>
      <c r="O33" s="1">
        <v>4298</v>
      </c>
      <c r="P33" s="1">
        <v>0.1258</v>
      </c>
      <c r="Q33" s="1">
        <v>3.9</v>
      </c>
      <c r="R33" s="1">
        <v>4298</v>
      </c>
      <c r="S33" s="1">
        <f t="shared" si="1"/>
        <v>540.6884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</row>
    <row r="34" spans="1:28">
      <c r="A34" s="1">
        <v>15310</v>
      </c>
      <c r="B34" s="1">
        <v>2021</v>
      </c>
      <c r="C34" s="1" t="s">
        <v>123</v>
      </c>
      <c r="D34" s="1" t="s">
        <v>184</v>
      </c>
      <c r="E34" s="1">
        <v>65194</v>
      </c>
      <c r="F34" s="1" t="s">
        <v>185</v>
      </c>
      <c r="G34" s="1"/>
      <c r="H34" s="1" t="s">
        <v>126</v>
      </c>
      <c r="I34" s="1" t="s">
        <v>179</v>
      </c>
      <c r="J34" s="1" t="s">
        <v>166</v>
      </c>
      <c r="K34" s="1" t="s">
        <v>32</v>
      </c>
      <c r="L34" s="1" t="str">
        <f t="shared" si="0"/>
        <v>NG-GAS</v>
      </c>
      <c r="M34" s="1">
        <v>2</v>
      </c>
      <c r="N34" s="1">
        <v>0.83499999999999996</v>
      </c>
      <c r="O34" s="1">
        <v>14636</v>
      </c>
      <c r="P34" s="1">
        <v>0.83538999999999997</v>
      </c>
      <c r="Q34" s="1">
        <v>2</v>
      </c>
      <c r="R34" s="1">
        <v>14636</v>
      </c>
      <c r="S34" s="1">
        <f t="shared" si="1"/>
        <v>12226.768039999999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</row>
    <row r="35" spans="1:28">
      <c r="A35" s="1">
        <v>15311</v>
      </c>
      <c r="B35" s="1">
        <v>2021</v>
      </c>
      <c r="C35" s="1" t="s">
        <v>123</v>
      </c>
      <c r="D35" s="1" t="s">
        <v>186</v>
      </c>
      <c r="E35" s="1">
        <v>56900</v>
      </c>
      <c r="F35" s="1" t="s">
        <v>134</v>
      </c>
      <c r="G35" s="1"/>
      <c r="H35" s="1" t="s">
        <v>126</v>
      </c>
      <c r="I35" s="1" t="s">
        <v>127</v>
      </c>
      <c r="J35" s="1" t="s">
        <v>128</v>
      </c>
      <c r="K35" s="1" t="s">
        <v>38</v>
      </c>
      <c r="L35" s="1" t="str">
        <f t="shared" si="0"/>
        <v>SUN-SOLAR</v>
      </c>
      <c r="M35" s="1">
        <v>0.5</v>
      </c>
      <c r="N35" s="1">
        <v>0.17</v>
      </c>
      <c r="O35" s="1">
        <v>746.5</v>
      </c>
      <c r="P35" s="1">
        <v>0.17043</v>
      </c>
      <c r="Q35" s="1">
        <v>2</v>
      </c>
      <c r="R35" s="1">
        <v>2986</v>
      </c>
      <c r="S35" s="1">
        <f t="shared" si="1"/>
        <v>127.225995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</row>
    <row r="36" spans="1:28">
      <c r="A36" s="1">
        <v>15312</v>
      </c>
      <c r="B36" s="1">
        <v>2021</v>
      </c>
      <c r="C36" s="1" t="s">
        <v>123</v>
      </c>
      <c r="D36" s="1" t="s">
        <v>186</v>
      </c>
      <c r="E36" s="1">
        <v>56900</v>
      </c>
      <c r="F36" s="1" t="s">
        <v>187</v>
      </c>
      <c r="G36" s="1"/>
      <c r="H36" s="1" t="s">
        <v>126</v>
      </c>
      <c r="I36" s="1" t="s">
        <v>127</v>
      </c>
      <c r="J36" s="1" t="s">
        <v>128</v>
      </c>
      <c r="K36" s="1" t="s">
        <v>38</v>
      </c>
      <c r="L36" s="1" t="str">
        <f t="shared" si="0"/>
        <v>SUN-SOLAR</v>
      </c>
      <c r="M36" s="1">
        <v>0.5</v>
      </c>
      <c r="N36" s="1">
        <v>0.17</v>
      </c>
      <c r="O36" s="1">
        <v>746.5</v>
      </c>
      <c r="P36" s="1">
        <v>0.17043</v>
      </c>
      <c r="Q36" s="1">
        <v>2</v>
      </c>
      <c r="R36" s="1">
        <v>2986</v>
      </c>
      <c r="S36" s="1">
        <f t="shared" si="1"/>
        <v>127.225995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</row>
    <row r="37" spans="1:28">
      <c r="A37" s="1">
        <v>15313</v>
      </c>
      <c r="B37" s="1">
        <v>2021</v>
      </c>
      <c r="C37" s="1" t="s">
        <v>123</v>
      </c>
      <c r="D37" s="1" t="s">
        <v>186</v>
      </c>
      <c r="E37" s="1">
        <v>56900</v>
      </c>
      <c r="F37" s="1" t="s">
        <v>188</v>
      </c>
      <c r="G37" s="1"/>
      <c r="H37" s="1" t="s">
        <v>126</v>
      </c>
      <c r="I37" s="1" t="s">
        <v>127</v>
      </c>
      <c r="J37" s="1" t="s">
        <v>128</v>
      </c>
      <c r="K37" s="1" t="s">
        <v>38</v>
      </c>
      <c r="L37" s="1" t="str">
        <f t="shared" si="0"/>
        <v>SUN-SOLAR</v>
      </c>
      <c r="M37" s="1">
        <v>0.5</v>
      </c>
      <c r="N37" s="1">
        <v>0.17</v>
      </c>
      <c r="O37" s="1">
        <v>746.5</v>
      </c>
      <c r="P37" s="1">
        <v>0.17043</v>
      </c>
      <c r="Q37" s="1">
        <v>2</v>
      </c>
      <c r="R37" s="1">
        <v>2986</v>
      </c>
      <c r="S37" s="1">
        <f t="shared" si="1"/>
        <v>127.225995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</row>
    <row r="38" spans="1:28">
      <c r="A38" s="1">
        <v>15314</v>
      </c>
      <c r="B38" s="1">
        <v>2021</v>
      </c>
      <c r="C38" s="1" t="s">
        <v>123</v>
      </c>
      <c r="D38" s="1" t="s">
        <v>186</v>
      </c>
      <c r="E38" s="1">
        <v>56900</v>
      </c>
      <c r="F38" s="1" t="s">
        <v>189</v>
      </c>
      <c r="G38" s="1"/>
      <c r="H38" s="1" t="s">
        <v>126</v>
      </c>
      <c r="I38" s="1" t="s">
        <v>127</v>
      </c>
      <c r="J38" s="1" t="s">
        <v>128</v>
      </c>
      <c r="K38" s="1" t="s">
        <v>38</v>
      </c>
      <c r="L38" s="1" t="str">
        <f t="shared" si="0"/>
        <v>SUN-SOLAR</v>
      </c>
      <c r="M38" s="1">
        <v>0.5</v>
      </c>
      <c r="N38" s="1">
        <v>0.17</v>
      </c>
      <c r="O38" s="1">
        <v>746.5</v>
      </c>
      <c r="P38" s="1">
        <v>0.17043</v>
      </c>
      <c r="Q38" s="1">
        <v>2</v>
      </c>
      <c r="R38" s="1">
        <v>2986</v>
      </c>
      <c r="S38" s="1">
        <f t="shared" si="1"/>
        <v>127.225995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</row>
    <row r="39" spans="1:28">
      <c r="A39" s="1">
        <v>15315</v>
      </c>
      <c r="B39" s="1">
        <v>2021</v>
      </c>
      <c r="C39" s="1" t="s">
        <v>123</v>
      </c>
      <c r="D39" s="1" t="s">
        <v>190</v>
      </c>
      <c r="E39" s="1">
        <v>58360</v>
      </c>
      <c r="F39" s="1" t="s">
        <v>191</v>
      </c>
      <c r="G39" s="1"/>
      <c r="H39" s="1" t="s">
        <v>126</v>
      </c>
      <c r="I39" s="1" t="s">
        <v>127</v>
      </c>
      <c r="J39" s="1" t="s">
        <v>128</v>
      </c>
      <c r="K39" s="1" t="s">
        <v>38</v>
      </c>
      <c r="L39" s="1" t="str">
        <f t="shared" si="0"/>
        <v>SUN-SOLAR</v>
      </c>
      <c r="M39" s="1">
        <v>2</v>
      </c>
      <c r="N39" s="1">
        <v>0.15</v>
      </c>
      <c r="O39" s="1">
        <v>2622</v>
      </c>
      <c r="P39" s="1">
        <v>0.14965999999999999</v>
      </c>
      <c r="Q39" s="1">
        <v>2</v>
      </c>
      <c r="R39" s="1">
        <v>2622</v>
      </c>
      <c r="S39" s="1">
        <f t="shared" si="1"/>
        <v>392.40851999999995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</row>
    <row r="40" spans="1:28">
      <c r="A40" s="1">
        <v>15316</v>
      </c>
      <c r="B40" s="1">
        <v>2021</v>
      </c>
      <c r="C40" s="1" t="s">
        <v>123</v>
      </c>
      <c r="D40" s="1" t="s">
        <v>192</v>
      </c>
      <c r="E40" s="1">
        <v>62906</v>
      </c>
      <c r="F40" s="1" t="s">
        <v>193</v>
      </c>
      <c r="G40" s="1"/>
      <c r="H40" s="1" t="s">
        <v>126</v>
      </c>
      <c r="I40" s="1" t="s">
        <v>127</v>
      </c>
      <c r="J40" s="1" t="s">
        <v>128</v>
      </c>
      <c r="K40" s="1" t="s">
        <v>38</v>
      </c>
      <c r="L40" s="1" t="str">
        <f t="shared" si="0"/>
        <v>SUN-SOLAR</v>
      </c>
      <c r="M40" s="1">
        <v>2.9</v>
      </c>
      <c r="N40" s="1">
        <v>0.16800000000000001</v>
      </c>
      <c r="O40" s="1">
        <v>4257</v>
      </c>
      <c r="P40" s="1">
        <v>0.16757</v>
      </c>
      <c r="Q40" s="1">
        <v>2.9</v>
      </c>
      <c r="R40" s="1">
        <v>4257</v>
      </c>
      <c r="S40" s="1">
        <f t="shared" si="1"/>
        <v>713.34549000000004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</row>
    <row r="41" spans="1:28">
      <c r="A41" s="1">
        <v>15317</v>
      </c>
      <c r="B41" s="1">
        <v>2021</v>
      </c>
      <c r="C41" s="1" t="s">
        <v>123</v>
      </c>
      <c r="D41" s="1" t="s">
        <v>194</v>
      </c>
      <c r="E41" s="1">
        <v>63298</v>
      </c>
      <c r="F41" s="1" t="s">
        <v>195</v>
      </c>
      <c r="G41" s="1"/>
      <c r="H41" s="1" t="s">
        <v>126</v>
      </c>
      <c r="I41" s="1" t="s">
        <v>127</v>
      </c>
      <c r="J41" s="1" t="s">
        <v>128</v>
      </c>
      <c r="K41" s="1" t="s">
        <v>38</v>
      </c>
      <c r="L41" s="1" t="str">
        <f t="shared" si="0"/>
        <v>SUN-SOLAR</v>
      </c>
      <c r="M41" s="1">
        <v>1.5</v>
      </c>
      <c r="N41" s="1">
        <v>0.20899999999999999</v>
      </c>
      <c r="O41" s="1">
        <v>2745</v>
      </c>
      <c r="P41" s="1">
        <v>0.2089</v>
      </c>
      <c r="Q41" s="1">
        <v>1.5</v>
      </c>
      <c r="R41" s="1">
        <v>2745</v>
      </c>
      <c r="S41" s="1">
        <f t="shared" si="1"/>
        <v>573.43050000000005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</row>
    <row r="42" spans="1:28">
      <c r="A42" s="1">
        <v>15318</v>
      </c>
      <c r="B42" s="1">
        <v>2021</v>
      </c>
      <c r="C42" s="1" t="s">
        <v>123</v>
      </c>
      <c r="D42" s="1" t="s">
        <v>196</v>
      </c>
      <c r="E42" s="1">
        <v>56964</v>
      </c>
      <c r="F42" s="1" t="s">
        <v>197</v>
      </c>
      <c r="G42" s="1"/>
      <c r="H42" s="1" t="s">
        <v>126</v>
      </c>
      <c r="I42" s="1" t="s">
        <v>165</v>
      </c>
      <c r="J42" s="1" t="s">
        <v>166</v>
      </c>
      <c r="K42" s="1" t="s">
        <v>32</v>
      </c>
      <c r="L42" s="1" t="str">
        <f t="shared" si="0"/>
        <v>NG-GAS</v>
      </c>
      <c r="M42" s="1">
        <v>64</v>
      </c>
      <c r="N42" s="1">
        <v>0.106</v>
      </c>
      <c r="O42" s="1">
        <v>59187.578000000001</v>
      </c>
      <c r="P42" s="1">
        <v>0.10557</v>
      </c>
      <c r="Q42" s="1">
        <v>644</v>
      </c>
      <c r="R42" s="1">
        <v>595575.00199999998</v>
      </c>
      <c r="S42" s="1">
        <f t="shared" si="1"/>
        <v>6248.4326094600001</v>
      </c>
      <c r="T42" s="1">
        <v>6.7000000000000004E-2</v>
      </c>
      <c r="U42" s="1">
        <v>6.0000000000000001E-3</v>
      </c>
      <c r="V42" s="1">
        <v>1158.1130000000001</v>
      </c>
      <c r="W42" s="1">
        <v>2.3E-2</v>
      </c>
      <c r="X42" s="1">
        <v>20.010000000000002</v>
      </c>
      <c r="Y42" s="1">
        <v>1.6819999999999999</v>
      </c>
      <c r="Z42" s="1">
        <v>344871.68300000002</v>
      </c>
      <c r="AA42" s="1">
        <v>13503.536</v>
      </c>
      <c r="AB42" s="1">
        <v>0</v>
      </c>
    </row>
    <row r="43" spans="1:28">
      <c r="A43" s="1">
        <v>15319</v>
      </c>
      <c r="B43" s="1">
        <v>2021</v>
      </c>
      <c r="C43" s="1" t="s">
        <v>123</v>
      </c>
      <c r="D43" s="1" t="s">
        <v>196</v>
      </c>
      <c r="E43" s="1">
        <v>56964</v>
      </c>
      <c r="F43" s="1" t="s">
        <v>198</v>
      </c>
      <c r="G43" s="1"/>
      <c r="H43" s="1" t="s">
        <v>126</v>
      </c>
      <c r="I43" s="1" t="s">
        <v>165</v>
      </c>
      <c r="J43" s="1" t="s">
        <v>166</v>
      </c>
      <c r="K43" s="1" t="s">
        <v>32</v>
      </c>
      <c r="L43" s="1" t="str">
        <f t="shared" si="0"/>
        <v>NG-GAS</v>
      </c>
      <c r="M43" s="1">
        <v>66</v>
      </c>
      <c r="N43" s="1">
        <v>0.106</v>
      </c>
      <c r="O43" s="1">
        <v>61037.188999999998</v>
      </c>
      <c r="P43" s="1">
        <v>0.10557</v>
      </c>
      <c r="Q43" s="1">
        <v>644</v>
      </c>
      <c r="R43" s="1">
        <v>595575.00199999998</v>
      </c>
      <c r="S43" s="1">
        <f t="shared" si="1"/>
        <v>6443.69604273</v>
      </c>
      <c r="T43" s="1">
        <v>6.7000000000000004E-2</v>
      </c>
      <c r="U43" s="1">
        <v>6.0000000000000001E-3</v>
      </c>
      <c r="V43" s="1">
        <v>1158.1130000000001</v>
      </c>
      <c r="W43" s="1">
        <v>2.3E-2</v>
      </c>
      <c r="X43" s="1">
        <v>20.010000000000002</v>
      </c>
      <c r="Y43" s="1">
        <v>1.6819999999999999</v>
      </c>
      <c r="Z43" s="1">
        <v>344871.68300000002</v>
      </c>
      <c r="AA43" s="1">
        <v>13503.536</v>
      </c>
      <c r="AB43" s="1">
        <v>0</v>
      </c>
    </row>
    <row r="44" spans="1:28">
      <c r="A44" s="1">
        <v>15320</v>
      </c>
      <c r="B44" s="1">
        <v>2021</v>
      </c>
      <c r="C44" s="1" t="s">
        <v>123</v>
      </c>
      <c r="D44" s="1" t="s">
        <v>196</v>
      </c>
      <c r="E44" s="1">
        <v>56964</v>
      </c>
      <c r="F44" s="1" t="s">
        <v>199</v>
      </c>
      <c r="G44" s="1"/>
      <c r="H44" s="1" t="s">
        <v>126</v>
      </c>
      <c r="I44" s="1" t="s">
        <v>165</v>
      </c>
      <c r="J44" s="1" t="s">
        <v>166</v>
      </c>
      <c r="K44" s="1" t="s">
        <v>32</v>
      </c>
      <c r="L44" s="1" t="str">
        <f t="shared" si="0"/>
        <v>NG-GAS</v>
      </c>
      <c r="M44" s="1">
        <v>64</v>
      </c>
      <c r="N44" s="1">
        <v>0.106</v>
      </c>
      <c r="O44" s="1">
        <v>59187.578000000001</v>
      </c>
      <c r="P44" s="1">
        <v>0.10557</v>
      </c>
      <c r="Q44" s="1">
        <v>644</v>
      </c>
      <c r="R44" s="1">
        <v>595575.00199999998</v>
      </c>
      <c r="S44" s="1">
        <f t="shared" si="1"/>
        <v>6248.4326094600001</v>
      </c>
      <c r="T44" s="1">
        <v>6.7000000000000004E-2</v>
      </c>
      <c r="U44" s="1">
        <v>6.0000000000000001E-3</v>
      </c>
      <c r="V44" s="1">
        <v>1158.1130000000001</v>
      </c>
      <c r="W44" s="1">
        <v>2.3E-2</v>
      </c>
      <c r="X44" s="1">
        <v>20.010000000000002</v>
      </c>
      <c r="Y44" s="1">
        <v>1.6819999999999999</v>
      </c>
      <c r="Z44" s="1">
        <v>344871.68300000002</v>
      </c>
      <c r="AA44" s="1">
        <v>13503.536</v>
      </c>
      <c r="AB44" s="1">
        <v>0</v>
      </c>
    </row>
    <row r="45" spans="1:28">
      <c r="A45" s="1">
        <v>15321</v>
      </c>
      <c r="B45" s="1">
        <v>2021</v>
      </c>
      <c r="C45" s="1" t="s">
        <v>123</v>
      </c>
      <c r="D45" s="1" t="s">
        <v>196</v>
      </c>
      <c r="E45" s="1">
        <v>56964</v>
      </c>
      <c r="F45" s="1" t="s">
        <v>200</v>
      </c>
      <c r="G45" s="1"/>
      <c r="H45" s="1" t="s">
        <v>126</v>
      </c>
      <c r="I45" s="1" t="s">
        <v>165</v>
      </c>
      <c r="J45" s="1" t="s">
        <v>166</v>
      </c>
      <c r="K45" s="1" t="s">
        <v>32</v>
      </c>
      <c r="L45" s="1" t="str">
        <f t="shared" si="0"/>
        <v>NG-GAS</v>
      </c>
      <c r="M45" s="1">
        <v>64</v>
      </c>
      <c r="N45" s="1">
        <v>0.106</v>
      </c>
      <c r="O45" s="1">
        <v>59187.578000000001</v>
      </c>
      <c r="P45" s="1">
        <v>0.10557</v>
      </c>
      <c r="Q45" s="1">
        <v>644</v>
      </c>
      <c r="R45" s="1">
        <v>595575.00199999998</v>
      </c>
      <c r="S45" s="1">
        <f t="shared" si="1"/>
        <v>6248.4326094600001</v>
      </c>
      <c r="T45" s="1">
        <v>6.7000000000000004E-2</v>
      </c>
      <c r="U45" s="1">
        <v>6.0000000000000001E-3</v>
      </c>
      <c r="V45" s="1">
        <v>1158.1130000000001</v>
      </c>
      <c r="W45" s="1">
        <v>2.3E-2</v>
      </c>
      <c r="X45" s="1">
        <v>20.010000000000002</v>
      </c>
      <c r="Y45" s="1">
        <v>1.6819999999999999</v>
      </c>
      <c r="Z45" s="1">
        <v>344871.68300000002</v>
      </c>
      <c r="AA45" s="1">
        <v>13503.536</v>
      </c>
      <c r="AB45" s="1">
        <v>0</v>
      </c>
    </row>
    <row r="46" spans="1:28">
      <c r="A46" s="1">
        <v>15322</v>
      </c>
      <c r="B46" s="1">
        <v>2021</v>
      </c>
      <c r="C46" s="1" t="s">
        <v>123</v>
      </c>
      <c r="D46" s="1" t="s">
        <v>196</v>
      </c>
      <c r="E46" s="1">
        <v>56964</v>
      </c>
      <c r="F46" s="1" t="s">
        <v>201</v>
      </c>
      <c r="G46" s="1"/>
      <c r="H46" s="1" t="s">
        <v>126</v>
      </c>
      <c r="I46" s="1" t="s">
        <v>165</v>
      </c>
      <c r="J46" s="1" t="s">
        <v>166</v>
      </c>
      <c r="K46" s="1" t="s">
        <v>32</v>
      </c>
      <c r="L46" s="1" t="str">
        <f t="shared" si="0"/>
        <v>NG-GAS</v>
      </c>
      <c r="M46" s="1">
        <v>64</v>
      </c>
      <c r="N46" s="1">
        <v>0.106</v>
      </c>
      <c r="O46" s="1">
        <v>59187.578000000001</v>
      </c>
      <c r="P46" s="1">
        <v>0.10557</v>
      </c>
      <c r="Q46" s="1">
        <v>644</v>
      </c>
      <c r="R46" s="1">
        <v>595575.00199999998</v>
      </c>
      <c r="S46" s="1">
        <f t="shared" si="1"/>
        <v>6248.4326094600001</v>
      </c>
      <c r="T46" s="1">
        <v>6.7000000000000004E-2</v>
      </c>
      <c r="U46" s="1">
        <v>6.0000000000000001E-3</v>
      </c>
      <c r="V46" s="1">
        <v>1158.1130000000001</v>
      </c>
      <c r="W46" s="1">
        <v>2.3E-2</v>
      </c>
      <c r="X46" s="1">
        <v>20.010000000000002</v>
      </c>
      <c r="Y46" s="1">
        <v>1.6819999999999999</v>
      </c>
      <c r="Z46" s="1">
        <v>344871.68300000002</v>
      </c>
      <c r="AA46" s="1">
        <v>13503.536</v>
      </c>
      <c r="AB46" s="1">
        <v>0</v>
      </c>
    </row>
    <row r="47" spans="1:28">
      <c r="A47" s="1">
        <v>15323</v>
      </c>
      <c r="B47" s="1">
        <v>2021</v>
      </c>
      <c r="C47" s="1" t="s">
        <v>123</v>
      </c>
      <c r="D47" s="1" t="s">
        <v>196</v>
      </c>
      <c r="E47" s="1">
        <v>56964</v>
      </c>
      <c r="F47" s="1" t="s">
        <v>202</v>
      </c>
      <c r="G47" s="1"/>
      <c r="H47" s="1" t="s">
        <v>126</v>
      </c>
      <c r="I47" s="1" t="s">
        <v>165</v>
      </c>
      <c r="J47" s="1" t="s">
        <v>166</v>
      </c>
      <c r="K47" s="1" t="s">
        <v>32</v>
      </c>
      <c r="L47" s="1" t="str">
        <f t="shared" si="0"/>
        <v>NG-GAS</v>
      </c>
      <c r="M47" s="1">
        <v>64</v>
      </c>
      <c r="N47" s="1">
        <v>0.106</v>
      </c>
      <c r="O47" s="1">
        <v>59187.578000000001</v>
      </c>
      <c r="P47" s="1">
        <v>0.10557</v>
      </c>
      <c r="Q47" s="1">
        <v>644</v>
      </c>
      <c r="R47" s="1">
        <v>595575.00199999998</v>
      </c>
      <c r="S47" s="1">
        <f t="shared" si="1"/>
        <v>6248.4326094600001</v>
      </c>
      <c r="T47" s="1">
        <v>6.7000000000000004E-2</v>
      </c>
      <c r="U47" s="1">
        <v>6.0000000000000001E-3</v>
      </c>
      <c r="V47" s="1">
        <v>1158.1130000000001</v>
      </c>
      <c r="W47" s="1">
        <v>2.3E-2</v>
      </c>
      <c r="X47" s="1">
        <v>20.010000000000002</v>
      </c>
      <c r="Y47" s="1">
        <v>1.6819999999999999</v>
      </c>
      <c r="Z47" s="1">
        <v>344871.68300000002</v>
      </c>
      <c r="AA47" s="1">
        <v>13503.536</v>
      </c>
      <c r="AB47" s="1">
        <v>0</v>
      </c>
    </row>
    <row r="48" spans="1:28">
      <c r="A48" s="1">
        <v>15324</v>
      </c>
      <c r="B48" s="1">
        <v>2021</v>
      </c>
      <c r="C48" s="1" t="s">
        <v>123</v>
      </c>
      <c r="D48" s="1" t="s">
        <v>196</v>
      </c>
      <c r="E48" s="1">
        <v>56964</v>
      </c>
      <c r="F48" s="1" t="s">
        <v>203</v>
      </c>
      <c r="G48" s="1"/>
      <c r="H48" s="1" t="s">
        <v>126</v>
      </c>
      <c r="I48" s="1" t="s">
        <v>165</v>
      </c>
      <c r="J48" s="1" t="s">
        <v>166</v>
      </c>
      <c r="K48" s="1" t="s">
        <v>32</v>
      </c>
      <c r="L48" s="1" t="str">
        <f t="shared" si="0"/>
        <v>NG-GAS</v>
      </c>
      <c r="M48" s="1">
        <v>64</v>
      </c>
      <c r="N48" s="1">
        <v>0.106</v>
      </c>
      <c r="O48" s="1">
        <v>59187.578000000001</v>
      </c>
      <c r="P48" s="1">
        <v>0.10557</v>
      </c>
      <c r="Q48" s="1">
        <v>644</v>
      </c>
      <c r="R48" s="1">
        <v>595575.00199999998</v>
      </c>
      <c r="S48" s="1">
        <f t="shared" si="1"/>
        <v>6248.4326094600001</v>
      </c>
      <c r="T48" s="1">
        <v>6.7000000000000004E-2</v>
      </c>
      <c r="U48" s="1">
        <v>6.0000000000000001E-3</v>
      </c>
      <c r="V48" s="1">
        <v>1158.1130000000001</v>
      </c>
      <c r="W48" s="1">
        <v>2.3E-2</v>
      </c>
      <c r="X48" s="1">
        <v>20.010000000000002</v>
      </c>
      <c r="Y48" s="1">
        <v>1.6819999999999999</v>
      </c>
      <c r="Z48" s="1">
        <v>344871.68300000002</v>
      </c>
      <c r="AA48" s="1">
        <v>13503.536</v>
      </c>
      <c r="AB48" s="1">
        <v>0</v>
      </c>
    </row>
    <row r="49" spans="1:28">
      <c r="A49" s="1">
        <v>15325</v>
      </c>
      <c r="B49" s="1">
        <v>2021</v>
      </c>
      <c r="C49" s="1" t="s">
        <v>123</v>
      </c>
      <c r="D49" s="1" t="s">
        <v>196</v>
      </c>
      <c r="E49" s="1">
        <v>56964</v>
      </c>
      <c r="F49" s="1" t="s">
        <v>204</v>
      </c>
      <c r="G49" s="1"/>
      <c r="H49" s="1" t="s">
        <v>126</v>
      </c>
      <c r="I49" s="1" t="s">
        <v>165</v>
      </c>
      <c r="J49" s="1" t="s">
        <v>166</v>
      </c>
      <c r="K49" s="1" t="s">
        <v>32</v>
      </c>
      <c r="L49" s="1" t="str">
        <f t="shared" si="0"/>
        <v>NG-GAS</v>
      </c>
      <c r="M49" s="1">
        <v>64</v>
      </c>
      <c r="N49" s="1">
        <v>0.106</v>
      </c>
      <c r="O49" s="1">
        <v>59187.578000000001</v>
      </c>
      <c r="P49" s="1">
        <v>0.10557</v>
      </c>
      <c r="Q49" s="1">
        <v>644</v>
      </c>
      <c r="R49" s="1">
        <v>595575.00199999998</v>
      </c>
      <c r="S49" s="1">
        <f t="shared" si="1"/>
        <v>6248.4326094600001</v>
      </c>
      <c r="T49" s="1">
        <v>6.7000000000000004E-2</v>
      </c>
      <c r="U49" s="1">
        <v>6.0000000000000001E-3</v>
      </c>
      <c r="V49" s="1">
        <v>1158.1130000000001</v>
      </c>
      <c r="W49" s="1">
        <v>2.3E-2</v>
      </c>
      <c r="X49" s="1">
        <v>20.010000000000002</v>
      </c>
      <c r="Y49" s="1">
        <v>1.6819999999999999</v>
      </c>
      <c r="Z49" s="1">
        <v>344871.68300000002</v>
      </c>
      <c r="AA49" s="1">
        <v>13503.536</v>
      </c>
      <c r="AB49" s="1">
        <v>0</v>
      </c>
    </row>
    <row r="50" spans="1:28">
      <c r="A50" s="1">
        <v>15326</v>
      </c>
      <c r="B50" s="1">
        <v>2021</v>
      </c>
      <c r="C50" s="1" t="s">
        <v>123</v>
      </c>
      <c r="D50" s="1" t="s">
        <v>196</v>
      </c>
      <c r="E50" s="1">
        <v>56964</v>
      </c>
      <c r="F50" s="1" t="s">
        <v>205</v>
      </c>
      <c r="G50" s="1"/>
      <c r="H50" s="1" t="s">
        <v>126</v>
      </c>
      <c r="I50" s="1" t="s">
        <v>165</v>
      </c>
      <c r="J50" s="1" t="s">
        <v>166</v>
      </c>
      <c r="K50" s="1" t="s">
        <v>32</v>
      </c>
      <c r="L50" s="1" t="str">
        <f t="shared" si="0"/>
        <v>NG-GAS</v>
      </c>
      <c r="M50" s="1">
        <v>64</v>
      </c>
      <c r="N50" s="1">
        <v>0.106</v>
      </c>
      <c r="O50" s="1">
        <v>59187.578000000001</v>
      </c>
      <c r="P50" s="1">
        <v>0.10557</v>
      </c>
      <c r="Q50" s="1">
        <v>644</v>
      </c>
      <c r="R50" s="1">
        <v>595575.00199999998</v>
      </c>
      <c r="S50" s="1">
        <f t="shared" si="1"/>
        <v>6248.4326094600001</v>
      </c>
      <c r="T50" s="1">
        <v>6.7000000000000004E-2</v>
      </c>
      <c r="U50" s="1">
        <v>6.0000000000000001E-3</v>
      </c>
      <c r="V50" s="1">
        <v>1158.1130000000001</v>
      </c>
      <c r="W50" s="1">
        <v>2.3E-2</v>
      </c>
      <c r="X50" s="1">
        <v>20.010000000000002</v>
      </c>
      <c r="Y50" s="1">
        <v>1.6819999999999999</v>
      </c>
      <c r="Z50" s="1">
        <v>344871.68300000002</v>
      </c>
      <c r="AA50" s="1">
        <v>13503.536</v>
      </c>
      <c r="AB50" s="1">
        <v>0</v>
      </c>
    </row>
    <row r="51" spans="1:28">
      <c r="A51" s="1">
        <v>15327</v>
      </c>
      <c r="B51" s="1">
        <v>2021</v>
      </c>
      <c r="C51" s="1" t="s">
        <v>123</v>
      </c>
      <c r="D51" s="1" t="s">
        <v>196</v>
      </c>
      <c r="E51" s="1">
        <v>56964</v>
      </c>
      <c r="F51" s="1" t="s">
        <v>206</v>
      </c>
      <c r="G51" s="1"/>
      <c r="H51" s="1" t="s">
        <v>126</v>
      </c>
      <c r="I51" s="1" t="s">
        <v>165</v>
      </c>
      <c r="J51" s="1" t="s">
        <v>166</v>
      </c>
      <c r="K51" s="1" t="s">
        <v>32</v>
      </c>
      <c r="L51" s="1" t="str">
        <f t="shared" si="0"/>
        <v>NG-GAS</v>
      </c>
      <c r="M51" s="1">
        <v>66</v>
      </c>
      <c r="N51" s="1">
        <v>0.106</v>
      </c>
      <c r="O51" s="1">
        <v>61037.188999999998</v>
      </c>
      <c r="P51" s="1">
        <v>0.10557</v>
      </c>
      <c r="Q51" s="1">
        <v>644</v>
      </c>
      <c r="R51" s="1">
        <v>595575.00199999998</v>
      </c>
      <c r="S51" s="1">
        <f t="shared" si="1"/>
        <v>6443.69604273</v>
      </c>
      <c r="T51" s="1">
        <v>6.7000000000000004E-2</v>
      </c>
      <c r="U51" s="1">
        <v>6.0000000000000001E-3</v>
      </c>
      <c r="V51" s="1">
        <v>1158.1130000000001</v>
      </c>
      <c r="W51" s="1">
        <v>2.3E-2</v>
      </c>
      <c r="X51" s="1">
        <v>20.010000000000002</v>
      </c>
      <c r="Y51" s="1">
        <v>1.6819999999999999</v>
      </c>
      <c r="Z51" s="1">
        <v>344871.68300000002</v>
      </c>
      <c r="AA51" s="1">
        <v>13503.536</v>
      </c>
      <c r="AB51" s="1">
        <v>0</v>
      </c>
    </row>
    <row r="52" spans="1:28">
      <c r="A52" s="1">
        <v>15328</v>
      </c>
      <c r="B52" s="1">
        <v>2021</v>
      </c>
      <c r="C52" s="1" t="s">
        <v>123</v>
      </c>
      <c r="D52" s="1" t="s">
        <v>207</v>
      </c>
      <c r="E52" s="1">
        <v>59797</v>
      </c>
      <c r="F52" s="1" t="s">
        <v>208</v>
      </c>
      <c r="G52" s="1"/>
      <c r="H52" s="1" t="s">
        <v>209</v>
      </c>
      <c r="I52" s="1" t="s">
        <v>210</v>
      </c>
      <c r="J52" s="1" t="s">
        <v>211</v>
      </c>
      <c r="K52" s="1" t="s">
        <v>39</v>
      </c>
      <c r="L52" s="1" t="str">
        <f t="shared" si="0"/>
        <v>WND-WIND</v>
      </c>
      <c r="M52" s="1">
        <v>1.5</v>
      </c>
      <c r="N52" s="1">
        <v>0</v>
      </c>
      <c r="O52" s="1">
        <v>0</v>
      </c>
      <c r="P52" s="1">
        <v>0</v>
      </c>
      <c r="Q52" s="1">
        <v>1.5</v>
      </c>
      <c r="R52" s="1">
        <v>0</v>
      </c>
      <c r="S52" s="1">
        <f t="shared" si="1"/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</row>
    <row r="53" spans="1:28">
      <c r="A53" s="1">
        <v>15329</v>
      </c>
      <c r="B53" s="1">
        <v>2021</v>
      </c>
      <c r="C53" s="1" t="s">
        <v>123</v>
      </c>
      <c r="D53" s="1" t="s">
        <v>212</v>
      </c>
      <c r="E53" s="1">
        <v>54569</v>
      </c>
      <c r="F53" s="1" t="s">
        <v>213</v>
      </c>
      <c r="G53" s="1"/>
      <c r="H53" s="1" t="s">
        <v>126</v>
      </c>
      <c r="I53" s="1" t="s">
        <v>155</v>
      </c>
      <c r="J53" s="1" t="s">
        <v>214</v>
      </c>
      <c r="K53" s="1" t="s">
        <v>36</v>
      </c>
      <c r="L53" s="1" t="str">
        <f t="shared" si="0"/>
        <v>OBG-OIL</v>
      </c>
      <c r="M53" s="1">
        <v>0.3</v>
      </c>
      <c r="N53" s="1">
        <v>8.3000000000000004E-2</v>
      </c>
      <c r="O53" s="1">
        <v>219.304</v>
      </c>
      <c r="P53" s="1">
        <v>8.4940000000000002E-2</v>
      </c>
      <c r="Q53" s="1">
        <v>7.1</v>
      </c>
      <c r="R53" s="1">
        <v>5283</v>
      </c>
      <c r="S53" s="1">
        <f t="shared" si="1"/>
        <v>18.627681760000002</v>
      </c>
      <c r="T53" s="1">
        <v>21.728999999999999</v>
      </c>
      <c r="U53" s="1">
        <v>8.5999999999999993E-2</v>
      </c>
      <c r="V53" s="1">
        <v>242.60599999999999</v>
      </c>
      <c r="W53" s="1">
        <v>1.2999999999999999E-2</v>
      </c>
      <c r="X53" s="1">
        <v>57.398000000000003</v>
      </c>
      <c r="Y53" s="1">
        <v>0.22800000000000001</v>
      </c>
      <c r="Z53" s="1">
        <v>640.84299999999996</v>
      </c>
      <c r="AA53" s="1">
        <v>70.004999999999995</v>
      </c>
      <c r="AB53" s="1">
        <v>0</v>
      </c>
    </row>
    <row r="54" spans="1:28">
      <c r="A54" s="1">
        <v>15330</v>
      </c>
      <c r="B54" s="1">
        <v>2021</v>
      </c>
      <c r="C54" s="1" t="s">
        <v>123</v>
      </c>
      <c r="D54" s="1" t="s">
        <v>212</v>
      </c>
      <c r="E54" s="1">
        <v>54569</v>
      </c>
      <c r="F54" s="1" t="s">
        <v>215</v>
      </c>
      <c r="G54" s="1"/>
      <c r="H54" s="1" t="s">
        <v>126</v>
      </c>
      <c r="I54" s="1" t="s">
        <v>155</v>
      </c>
      <c r="J54" s="1" t="s">
        <v>214</v>
      </c>
      <c r="K54" s="1" t="s">
        <v>36</v>
      </c>
      <c r="L54" s="1" t="str">
        <f t="shared" si="0"/>
        <v>OBG-OIL</v>
      </c>
      <c r="M54" s="1">
        <v>0.3</v>
      </c>
      <c r="N54" s="1">
        <v>8.3000000000000004E-2</v>
      </c>
      <c r="O54" s="1">
        <v>219.304</v>
      </c>
      <c r="P54" s="1">
        <v>8.4940000000000002E-2</v>
      </c>
      <c r="Q54" s="1">
        <v>7.1</v>
      </c>
      <c r="R54" s="1">
        <v>5283</v>
      </c>
      <c r="S54" s="1">
        <f t="shared" si="1"/>
        <v>18.627681760000002</v>
      </c>
      <c r="T54" s="1">
        <v>21.728999999999999</v>
      </c>
      <c r="U54" s="1">
        <v>8.5999999999999993E-2</v>
      </c>
      <c r="V54" s="1">
        <v>242.60599999999999</v>
      </c>
      <c r="W54" s="1">
        <v>1.2999999999999999E-2</v>
      </c>
      <c r="X54" s="1">
        <v>57.398000000000003</v>
      </c>
      <c r="Y54" s="1">
        <v>0.22800000000000001</v>
      </c>
      <c r="Z54" s="1">
        <v>640.84299999999996</v>
      </c>
      <c r="AA54" s="1">
        <v>70.004999999999995</v>
      </c>
      <c r="AB54" s="1">
        <v>0</v>
      </c>
    </row>
    <row r="55" spans="1:28">
      <c r="A55" s="1">
        <v>15331</v>
      </c>
      <c r="B55" s="1">
        <v>2021</v>
      </c>
      <c r="C55" s="1" t="s">
        <v>123</v>
      </c>
      <c r="D55" s="1" t="s">
        <v>212</v>
      </c>
      <c r="E55" s="1">
        <v>54569</v>
      </c>
      <c r="F55" s="1" t="s">
        <v>216</v>
      </c>
      <c r="G55" s="1"/>
      <c r="H55" s="1" t="s">
        <v>126</v>
      </c>
      <c r="I55" s="1" t="s">
        <v>155</v>
      </c>
      <c r="J55" s="1" t="s">
        <v>214</v>
      </c>
      <c r="K55" s="1" t="s">
        <v>36</v>
      </c>
      <c r="L55" s="1" t="str">
        <f t="shared" si="0"/>
        <v>OBG-OIL</v>
      </c>
      <c r="M55" s="1">
        <v>0.3</v>
      </c>
      <c r="N55" s="1">
        <v>8.3000000000000004E-2</v>
      </c>
      <c r="O55" s="1">
        <v>219.304</v>
      </c>
      <c r="P55" s="1">
        <v>8.4940000000000002E-2</v>
      </c>
      <c r="Q55" s="1">
        <v>7.1</v>
      </c>
      <c r="R55" s="1">
        <v>5283</v>
      </c>
      <c r="S55" s="1">
        <f t="shared" si="1"/>
        <v>18.627681760000002</v>
      </c>
      <c r="T55" s="1">
        <v>21.728999999999999</v>
      </c>
      <c r="U55" s="1">
        <v>8.5999999999999993E-2</v>
      </c>
      <c r="V55" s="1">
        <v>242.60599999999999</v>
      </c>
      <c r="W55" s="1">
        <v>1.2999999999999999E-2</v>
      </c>
      <c r="X55" s="1">
        <v>57.398000000000003</v>
      </c>
      <c r="Y55" s="1">
        <v>0.22800000000000001</v>
      </c>
      <c r="Z55" s="1">
        <v>640.84299999999996</v>
      </c>
      <c r="AA55" s="1">
        <v>70.004999999999995</v>
      </c>
      <c r="AB55" s="1">
        <v>0</v>
      </c>
    </row>
    <row r="56" spans="1:28">
      <c r="A56" s="1">
        <v>15332</v>
      </c>
      <c r="B56" s="1">
        <v>2021</v>
      </c>
      <c r="C56" s="1" t="s">
        <v>123</v>
      </c>
      <c r="D56" s="1" t="s">
        <v>212</v>
      </c>
      <c r="E56" s="1">
        <v>54569</v>
      </c>
      <c r="F56" s="1" t="s">
        <v>217</v>
      </c>
      <c r="G56" s="1"/>
      <c r="H56" s="1" t="s">
        <v>126</v>
      </c>
      <c r="I56" s="1" t="s">
        <v>155</v>
      </c>
      <c r="J56" s="1" t="s">
        <v>218</v>
      </c>
      <c r="K56" s="1" t="s">
        <v>36</v>
      </c>
      <c r="L56" s="1" t="str">
        <f t="shared" si="0"/>
        <v>DFO-OIL</v>
      </c>
      <c r="M56" s="1">
        <v>1.5</v>
      </c>
      <c r="N56" s="1">
        <v>8.3000000000000004E-2</v>
      </c>
      <c r="O56" s="1">
        <v>1096.5219999999999</v>
      </c>
      <c r="P56" s="1">
        <v>8.4940000000000002E-2</v>
      </c>
      <c r="Q56" s="1">
        <v>7.1</v>
      </c>
      <c r="R56" s="1">
        <v>5283</v>
      </c>
      <c r="S56" s="1">
        <f t="shared" si="1"/>
        <v>93.138578679999995</v>
      </c>
      <c r="T56" s="1">
        <v>21.728999999999999</v>
      </c>
      <c r="U56" s="1">
        <v>8.5999999999999993E-2</v>
      </c>
      <c r="V56" s="1">
        <v>242.60599999999999</v>
      </c>
      <c r="W56" s="1">
        <v>1.2999999999999999E-2</v>
      </c>
      <c r="X56" s="1">
        <v>57.398000000000003</v>
      </c>
      <c r="Y56" s="1">
        <v>0.22800000000000001</v>
      </c>
      <c r="Z56" s="1">
        <v>640.84299999999996</v>
      </c>
      <c r="AA56" s="1">
        <v>70.004999999999995</v>
      </c>
      <c r="AB56" s="1">
        <v>0</v>
      </c>
    </row>
    <row r="57" spans="1:28">
      <c r="A57" s="1">
        <v>15333</v>
      </c>
      <c r="B57" s="1">
        <v>2021</v>
      </c>
      <c r="C57" s="1" t="s">
        <v>123</v>
      </c>
      <c r="D57" s="1" t="s">
        <v>212</v>
      </c>
      <c r="E57" s="1">
        <v>54569</v>
      </c>
      <c r="F57" s="1" t="s">
        <v>219</v>
      </c>
      <c r="G57" s="1"/>
      <c r="H57" s="1" t="s">
        <v>126</v>
      </c>
      <c r="I57" s="1" t="s">
        <v>155</v>
      </c>
      <c r="J57" s="1" t="s">
        <v>218</v>
      </c>
      <c r="K57" s="1" t="s">
        <v>36</v>
      </c>
      <c r="L57" s="1" t="str">
        <f t="shared" si="0"/>
        <v>DFO-OIL</v>
      </c>
      <c r="M57" s="1">
        <v>1.5</v>
      </c>
      <c r="N57" s="1">
        <v>8.3000000000000004E-2</v>
      </c>
      <c r="O57" s="1">
        <v>1096.5219999999999</v>
      </c>
      <c r="P57" s="1">
        <v>8.4940000000000002E-2</v>
      </c>
      <c r="Q57" s="1">
        <v>7.1</v>
      </c>
      <c r="R57" s="1">
        <v>5283</v>
      </c>
      <c r="S57" s="1">
        <f t="shared" si="1"/>
        <v>93.138578679999995</v>
      </c>
      <c r="T57" s="1">
        <v>21.728999999999999</v>
      </c>
      <c r="U57" s="1">
        <v>8.5999999999999993E-2</v>
      </c>
      <c r="V57" s="1">
        <v>242.60599999999999</v>
      </c>
      <c r="W57" s="1">
        <v>1.2999999999999999E-2</v>
      </c>
      <c r="X57" s="1">
        <v>57.398000000000003</v>
      </c>
      <c r="Y57" s="1">
        <v>0.22800000000000001</v>
      </c>
      <c r="Z57" s="1">
        <v>640.84299999999996</v>
      </c>
      <c r="AA57" s="1">
        <v>70.004999999999995</v>
      </c>
      <c r="AB57" s="1">
        <v>0</v>
      </c>
    </row>
    <row r="58" spans="1:28">
      <c r="A58" s="1">
        <v>15334</v>
      </c>
      <c r="B58" s="1">
        <v>2021</v>
      </c>
      <c r="C58" s="1" t="s">
        <v>123</v>
      </c>
      <c r="D58" s="1" t="s">
        <v>212</v>
      </c>
      <c r="E58" s="1">
        <v>54569</v>
      </c>
      <c r="F58" s="1" t="s">
        <v>220</v>
      </c>
      <c r="G58" s="1"/>
      <c r="H58" s="1" t="s">
        <v>126</v>
      </c>
      <c r="I58" s="1" t="s">
        <v>155</v>
      </c>
      <c r="J58" s="1" t="s">
        <v>218</v>
      </c>
      <c r="K58" s="1" t="s">
        <v>36</v>
      </c>
      <c r="L58" s="1" t="str">
        <f t="shared" si="0"/>
        <v>DFO-OIL</v>
      </c>
      <c r="M58" s="1">
        <v>1.5</v>
      </c>
      <c r="N58" s="1">
        <v>8.3000000000000004E-2</v>
      </c>
      <c r="O58" s="1">
        <v>1096.5219999999999</v>
      </c>
      <c r="P58" s="1">
        <v>8.4940000000000002E-2</v>
      </c>
      <c r="Q58" s="1">
        <v>7.1</v>
      </c>
      <c r="R58" s="1">
        <v>5283</v>
      </c>
      <c r="S58" s="1">
        <f t="shared" si="1"/>
        <v>93.138578679999995</v>
      </c>
      <c r="T58" s="1">
        <v>21.728999999999999</v>
      </c>
      <c r="U58" s="1">
        <v>8.5999999999999993E-2</v>
      </c>
      <c r="V58" s="1">
        <v>242.60599999999999</v>
      </c>
      <c r="W58" s="1">
        <v>1.2999999999999999E-2</v>
      </c>
      <c r="X58" s="1">
        <v>57.398000000000003</v>
      </c>
      <c r="Y58" s="1">
        <v>0.22800000000000001</v>
      </c>
      <c r="Z58" s="1">
        <v>640.84299999999996</v>
      </c>
      <c r="AA58" s="1">
        <v>70.004999999999995</v>
      </c>
      <c r="AB58" s="1">
        <v>0</v>
      </c>
    </row>
    <row r="59" spans="1:28">
      <c r="A59" s="1">
        <v>15335</v>
      </c>
      <c r="B59" s="1">
        <v>2021</v>
      </c>
      <c r="C59" s="1" t="s">
        <v>123</v>
      </c>
      <c r="D59" s="1" t="s">
        <v>212</v>
      </c>
      <c r="E59" s="1">
        <v>54569</v>
      </c>
      <c r="F59" s="1" t="s">
        <v>221</v>
      </c>
      <c r="G59" s="1"/>
      <c r="H59" s="1" t="s">
        <v>126</v>
      </c>
      <c r="I59" s="1" t="s">
        <v>155</v>
      </c>
      <c r="J59" s="1" t="s">
        <v>218</v>
      </c>
      <c r="K59" s="1" t="s">
        <v>36</v>
      </c>
      <c r="L59" s="1" t="str">
        <f t="shared" si="0"/>
        <v>DFO-OIL</v>
      </c>
      <c r="M59" s="1">
        <v>1.5</v>
      </c>
      <c r="N59" s="1">
        <v>8.3000000000000004E-2</v>
      </c>
      <c r="O59" s="1">
        <v>1096.5219999999999</v>
      </c>
      <c r="P59" s="1">
        <v>8.4940000000000002E-2</v>
      </c>
      <c r="Q59" s="1">
        <v>7.1</v>
      </c>
      <c r="R59" s="1">
        <v>5283</v>
      </c>
      <c r="S59" s="1">
        <f t="shared" si="1"/>
        <v>93.138578679999995</v>
      </c>
      <c r="T59" s="1">
        <v>21.728999999999999</v>
      </c>
      <c r="U59" s="1">
        <v>8.5999999999999993E-2</v>
      </c>
      <c r="V59" s="1">
        <v>242.60599999999999</v>
      </c>
      <c r="W59" s="1">
        <v>1.2999999999999999E-2</v>
      </c>
      <c r="X59" s="1">
        <v>57.398000000000003</v>
      </c>
      <c r="Y59" s="1">
        <v>0.22800000000000001</v>
      </c>
      <c r="Z59" s="1">
        <v>640.84299999999996</v>
      </c>
      <c r="AA59" s="1">
        <v>70.004999999999995</v>
      </c>
      <c r="AB59" s="1">
        <v>0</v>
      </c>
    </row>
    <row r="60" spans="1:28">
      <c r="A60" s="1">
        <v>15336</v>
      </c>
      <c r="B60" s="1">
        <v>2021</v>
      </c>
      <c r="C60" s="1" t="s">
        <v>123</v>
      </c>
      <c r="D60" s="1" t="s">
        <v>212</v>
      </c>
      <c r="E60" s="1">
        <v>54569</v>
      </c>
      <c r="F60" s="1" t="s">
        <v>222</v>
      </c>
      <c r="G60" s="1"/>
      <c r="H60" s="1" t="s">
        <v>126</v>
      </c>
      <c r="I60" s="1" t="s">
        <v>127</v>
      </c>
      <c r="J60" s="1" t="s">
        <v>128</v>
      </c>
      <c r="K60" s="1" t="s">
        <v>36</v>
      </c>
      <c r="L60" s="1" t="str">
        <f t="shared" si="0"/>
        <v>SUN-OIL</v>
      </c>
      <c r="M60" s="1">
        <v>0.2</v>
      </c>
      <c r="N60" s="1">
        <v>0.13600000000000001</v>
      </c>
      <c r="O60" s="1">
        <v>239</v>
      </c>
      <c r="P60" s="1">
        <v>8.4940000000000002E-2</v>
      </c>
      <c r="Q60" s="1">
        <v>7.1</v>
      </c>
      <c r="R60" s="1">
        <v>5283</v>
      </c>
      <c r="S60" s="1">
        <f t="shared" si="1"/>
        <v>20.300660000000001</v>
      </c>
      <c r="T60" s="1">
        <v>21.728999999999999</v>
      </c>
      <c r="U60" s="1">
        <v>8.5999999999999993E-2</v>
      </c>
      <c r="V60" s="1">
        <v>242.60599999999999</v>
      </c>
      <c r="W60" s="1">
        <v>1.2999999999999999E-2</v>
      </c>
      <c r="X60" s="1">
        <v>57.398000000000003</v>
      </c>
      <c r="Y60" s="1">
        <v>0.22800000000000001</v>
      </c>
      <c r="Z60" s="1">
        <v>640.84299999999996</v>
      </c>
      <c r="AA60" s="1">
        <v>70.004999999999995</v>
      </c>
      <c r="AB60" s="1">
        <v>0</v>
      </c>
    </row>
    <row r="61" spans="1:28">
      <c r="A61" s="1">
        <v>15337</v>
      </c>
      <c r="B61" s="1">
        <v>2021</v>
      </c>
      <c r="C61" s="1" t="s">
        <v>123</v>
      </c>
      <c r="D61" s="1" t="s">
        <v>223</v>
      </c>
      <c r="E61" s="1">
        <v>56294</v>
      </c>
      <c r="F61" s="1" t="s">
        <v>224</v>
      </c>
      <c r="G61" s="1"/>
      <c r="H61" s="1" t="s">
        <v>126</v>
      </c>
      <c r="I61" s="1" t="s">
        <v>225</v>
      </c>
      <c r="J61" s="1" t="s">
        <v>226</v>
      </c>
      <c r="K61" s="1" t="s">
        <v>37</v>
      </c>
      <c r="L61" s="1" t="str">
        <f t="shared" si="0"/>
        <v>WH-OTHF</v>
      </c>
      <c r="M61" s="1">
        <v>11.2</v>
      </c>
      <c r="N61" s="1">
        <v>0.253</v>
      </c>
      <c r="O61" s="1">
        <v>24815</v>
      </c>
      <c r="P61" s="1">
        <v>0.25292999999999999</v>
      </c>
      <c r="Q61" s="1">
        <v>11.2</v>
      </c>
      <c r="R61" s="1">
        <v>24815</v>
      </c>
      <c r="S61" s="1">
        <f t="shared" si="1"/>
        <v>6276.45795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</row>
    <row r="62" spans="1:28">
      <c r="A62" s="1">
        <v>15338</v>
      </c>
      <c r="B62" s="1">
        <v>2021</v>
      </c>
      <c r="C62" s="1" t="s">
        <v>123</v>
      </c>
      <c r="D62" s="1" t="s">
        <v>227</v>
      </c>
      <c r="E62" s="1">
        <v>58093</v>
      </c>
      <c r="F62" s="1" t="s">
        <v>228</v>
      </c>
      <c r="G62" s="1"/>
      <c r="H62" s="1" t="s">
        <v>126</v>
      </c>
      <c r="I62" s="1" t="s">
        <v>127</v>
      </c>
      <c r="J62" s="1" t="s">
        <v>128</v>
      </c>
      <c r="K62" s="1" t="s">
        <v>38</v>
      </c>
      <c r="L62" s="1" t="str">
        <f t="shared" si="0"/>
        <v>SUN-SOLAR</v>
      </c>
      <c r="M62" s="1">
        <v>1</v>
      </c>
      <c r="N62" s="1">
        <v>0.13100000000000001</v>
      </c>
      <c r="O62" s="1">
        <v>1148</v>
      </c>
      <c r="P62" s="1">
        <v>0.13105</v>
      </c>
      <c r="Q62" s="1">
        <v>1</v>
      </c>
      <c r="R62" s="1">
        <v>1148</v>
      </c>
      <c r="S62" s="1">
        <f t="shared" si="1"/>
        <v>150.44540000000001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</row>
    <row r="63" spans="1:28">
      <c r="A63" s="1">
        <v>15339</v>
      </c>
      <c r="B63" s="1">
        <v>2021</v>
      </c>
      <c r="C63" s="1" t="s">
        <v>123</v>
      </c>
      <c r="D63" s="1" t="s">
        <v>229</v>
      </c>
      <c r="E63" s="1">
        <v>60805</v>
      </c>
      <c r="F63" s="1" t="s">
        <v>230</v>
      </c>
      <c r="G63" s="1"/>
      <c r="H63" s="1" t="s">
        <v>126</v>
      </c>
      <c r="I63" s="1" t="s">
        <v>127</v>
      </c>
      <c r="J63" s="1" t="s">
        <v>128</v>
      </c>
      <c r="K63" s="1" t="s">
        <v>38</v>
      </c>
      <c r="L63" s="1" t="str">
        <f t="shared" si="0"/>
        <v>SUN-SOLAR</v>
      </c>
      <c r="M63" s="1">
        <v>7.4</v>
      </c>
      <c r="N63" s="1">
        <v>0.13800000000000001</v>
      </c>
      <c r="O63" s="1">
        <v>8934</v>
      </c>
      <c r="P63" s="1">
        <v>0.13782</v>
      </c>
      <c r="Q63" s="1">
        <v>7.4</v>
      </c>
      <c r="R63" s="1">
        <v>8934</v>
      </c>
      <c r="S63" s="1">
        <f t="shared" si="1"/>
        <v>1231.28388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</row>
    <row r="64" spans="1:28">
      <c r="A64" s="1">
        <v>15340</v>
      </c>
      <c r="B64" s="1">
        <v>2021</v>
      </c>
      <c r="C64" s="1" t="s">
        <v>123</v>
      </c>
      <c r="D64" s="1" t="s">
        <v>231</v>
      </c>
      <c r="E64" s="1">
        <v>58096</v>
      </c>
      <c r="F64" s="1" t="s">
        <v>232</v>
      </c>
      <c r="G64" s="1"/>
      <c r="H64" s="1" t="s">
        <v>126</v>
      </c>
      <c r="I64" s="1" t="s">
        <v>127</v>
      </c>
      <c r="J64" s="1" t="s">
        <v>128</v>
      </c>
      <c r="K64" s="1" t="s">
        <v>38</v>
      </c>
      <c r="L64" s="1" t="str">
        <f t="shared" si="0"/>
        <v>SUN-SOLAR</v>
      </c>
      <c r="M64" s="1">
        <v>1.8</v>
      </c>
      <c r="N64" s="1">
        <v>0.13400000000000001</v>
      </c>
      <c r="O64" s="1">
        <v>2111</v>
      </c>
      <c r="P64" s="1">
        <v>0.13388</v>
      </c>
      <c r="Q64" s="1">
        <v>1.8</v>
      </c>
      <c r="R64" s="1">
        <v>2111</v>
      </c>
      <c r="S64" s="1">
        <f t="shared" si="1"/>
        <v>282.62067999999999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</row>
    <row r="65" spans="1:28">
      <c r="A65" s="1">
        <v>15341</v>
      </c>
      <c r="B65" s="1">
        <v>2021</v>
      </c>
      <c r="C65" s="1" t="s">
        <v>123</v>
      </c>
      <c r="D65" s="1" t="s">
        <v>233</v>
      </c>
      <c r="E65" s="1">
        <v>63786</v>
      </c>
      <c r="F65" s="1" t="s">
        <v>234</v>
      </c>
      <c r="G65" s="1"/>
      <c r="H65" s="1" t="s">
        <v>126</v>
      </c>
      <c r="I65" s="1" t="s">
        <v>127</v>
      </c>
      <c r="J65" s="1" t="s">
        <v>128</v>
      </c>
      <c r="K65" s="1" t="s">
        <v>38</v>
      </c>
      <c r="L65" s="1" t="str">
        <f t="shared" si="0"/>
        <v>SUN-SOLAR</v>
      </c>
      <c r="M65" s="1">
        <v>20</v>
      </c>
      <c r="N65" s="1">
        <v>0.22</v>
      </c>
      <c r="O65" s="1">
        <v>38577</v>
      </c>
      <c r="P65" s="1">
        <v>0.22019</v>
      </c>
      <c r="Q65" s="1">
        <v>20</v>
      </c>
      <c r="R65" s="1">
        <v>38577</v>
      </c>
      <c r="S65" s="1">
        <f t="shared" si="1"/>
        <v>8494.2696300000007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</row>
    <row r="66" spans="1:28">
      <c r="A66" s="1">
        <v>15342</v>
      </c>
      <c r="B66" s="1">
        <v>2021</v>
      </c>
      <c r="C66" s="1" t="s">
        <v>123</v>
      </c>
      <c r="D66" s="1" t="s">
        <v>235</v>
      </c>
      <c r="E66" s="1">
        <v>57733</v>
      </c>
      <c r="F66" s="1" t="s">
        <v>132</v>
      </c>
      <c r="G66" s="1"/>
      <c r="H66" s="1" t="s">
        <v>126</v>
      </c>
      <c r="I66" s="1" t="s">
        <v>127</v>
      </c>
      <c r="J66" s="1" t="s">
        <v>128</v>
      </c>
      <c r="K66" s="1" t="s">
        <v>38</v>
      </c>
      <c r="L66" s="1" t="str">
        <f t="shared" si="0"/>
        <v>SUN-SOLAR</v>
      </c>
      <c r="M66" s="1">
        <v>1.4</v>
      </c>
      <c r="N66" s="1">
        <v>0.14799999999999999</v>
      </c>
      <c r="O66" s="1">
        <v>1809</v>
      </c>
      <c r="P66" s="1">
        <v>0.14749999999999999</v>
      </c>
      <c r="Q66" s="1">
        <v>1.4</v>
      </c>
      <c r="R66" s="1">
        <v>1809</v>
      </c>
      <c r="S66" s="1">
        <f t="shared" si="1"/>
        <v>266.82749999999999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</row>
    <row r="67" spans="1:28">
      <c r="A67" s="1">
        <v>15343</v>
      </c>
      <c r="B67" s="1">
        <v>2021</v>
      </c>
      <c r="C67" s="1" t="s">
        <v>123</v>
      </c>
      <c r="D67" s="1" t="s">
        <v>236</v>
      </c>
      <c r="E67" s="1">
        <v>2398</v>
      </c>
      <c r="F67" s="1" t="s">
        <v>237</v>
      </c>
      <c r="G67" s="1"/>
      <c r="H67" s="1" t="s">
        <v>126</v>
      </c>
      <c r="I67" s="1" t="s">
        <v>238</v>
      </c>
      <c r="J67" s="1" t="s">
        <v>166</v>
      </c>
      <c r="K67" s="1" t="s">
        <v>32</v>
      </c>
      <c r="L67" s="1" t="str">
        <f t="shared" si="0"/>
        <v>NG-GAS</v>
      </c>
      <c r="M67" s="1">
        <v>112.5</v>
      </c>
      <c r="N67" s="1">
        <v>7.1999999999999995E-2</v>
      </c>
      <c r="O67" s="1">
        <v>71056</v>
      </c>
      <c r="P67" s="1">
        <v>0.14177000000000001</v>
      </c>
      <c r="Q67" s="1">
        <v>1400.8</v>
      </c>
      <c r="R67" s="1">
        <v>1739692</v>
      </c>
      <c r="S67" s="1">
        <f t="shared" si="1"/>
        <v>10073.609120000001</v>
      </c>
      <c r="T67" s="1">
        <v>0.14499999999999999</v>
      </c>
      <c r="U67" s="1">
        <v>5.0000000000000001E-3</v>
      </c>
      <c r="V67" s="1">
        <v>926.68299999999999</v>
      </c>
      <c r="W67" s="1">
        <v>1.7000000000000001E-2</v>
      </c>
      <c r="X67" s="1">
        <v>126.402</v>
      </c>
      <c r="Y67" s="1">
        <v>4.0910000000000002</v>
      </c>
      <c r="Z67" s="1">
        <v>806071.33</v>
      </c>
      <c r="AA67" s="1">
        <v>29928.418000000001</v>
      </c>
      <c r="AB67" s="1">
        <v>0</v>
      </c>
    </row>
    <row r="68" spans="1:28">
      <c r="A68" s="1">
        <v>15344</v>
      </c>
      <c r="B68" s="1">
        <v>2021</v>
      </c>
      <c r="C68" s="1" t="s">
        <v>123</v>
      </c>
      <c r="D68" s="1" t="s">
        <v>236</v>
      </c>
      <c r="E68" s="1">
        <v>2398</v>
      </c>
      <c r="F68" s="1" t="s">
        <v>239</v>
      </c>
      <c r="G68" s="1"/>
      <c r="H68" s="1" t="s">
        <v>126</v>
      </c>
      <c r="I68" s="1" t="s">
        <v>238</v>
      </c>
      <c r="J68" s="1" t="s">
        <v>166</v>
      </c>
      <c r="K68" s="1" t="s">
        <v>32</v>
      </c>
      <c r="L68" s="1" t="str">
        <f t="shared" ref="L68:L131" si="2">J68&amp;"-"&amp;K68</f>
        <v>NG-GAS</v>
      </c>
      <c r="M68" s="1">
        <v>112.5</v>
      </c>
      <c r="N68" s="1">
        <v>6.5000000000000002E-2</v>
      </c>
      <c r="O68" s="1">
        <v>63732</v>
      </c>
      <c r="P68" s="1">
        <v>0.14177000000000001</v>
      </c>
      <c r="Q68" s="1">
        <v>1400.8</v>
      </c>
      <c r="R68" s="1">
        <v>1739692</v>
      </c>
      <c r="S68" s="1">
        <f t="shared" ref="S68:S131" si="3">P68*O68</f>
        <v>9035.2856400000001</v>
      </c>
      <c r="T68" s="1">
        <v>0.14499999999999999</v>
      </c>
      <c r="U68" s="1">
        <v>5.0000000000000001E-3</v>
      </c>
      <c r="V68" s="1">
        <v>926.68299999999999</v>
      </c>
      <c r="W68" s="1">
        <v>1.7000000000000001E-2</v>
      </c>
      <c r="X68" s="1">
        <v>126.402</v>
      </c>
      <c r="Y68" s="1">
        <v>4.0910000000000002</v>
      </c>
      <c r="Z68" s="1">
        <v>806071.33</v>
      </c>
      <c r="AA68" s="1">
        <v>29928.418000000001</v>
      </c>
      <c r="AB68" s="1">
        <v>0</v>
      </c>
    </row>
    <row r="69" spans="1:28">
      <c r="A69" s="1">
        <v>15345</v>
      </c>
      <c r="B69" s="1">
        <v>2021</v>
      </c>
      <c r="C69" s="1" t="s">
        <v>123</v>
      </c>
      <c r="D69" s="1" t="s">
        <v>236</v>
      </c>
      <c r="E69" s="1">
        <v>2398</v>
      </c>
      <c r="F69" s="1" t="s">
        <v>240</v>
      </c>
      <c r="G69" s="1"/>
      <c r="H69" s="1" t="s">
        <v>126</v>
      </c>
      <c r="I69" s="1" t="s">
        <v>238</v>
      </c>
      <c r="J69" s="1" t="s">
        <v>166</v>
      </c>
      <c r="K69" s="1" t="s">
        <v>32</v>
      </c>
      <c r="L69" s="1" t="str">
        <f t="shared" si="2"/>
        <v>NG-GAS</v>
      </c>
      <c r="M69" s="1">
        <v>112.5</v>
      </c>
      <c r="N69" s="1">
        <v>8.2000000000000003E-2</v>
      </c>
      <c r="O69" s="1">
        <v>81199</v>
      </c>
      <c r="P69" s="1">
        <v>0.14177000000000001</v>
      </c>
      <c r="Q69" s="1">
        <v>1400.8</v>
      </c>
      <c r="R69" s="1">
        <v>1739692</v>
      </c>
      <c r="S69" s="1">
        <f t="shared" si="3"/>
        <v>11511.58223</v>
      </c>
      <c r="T69" s="1">
        <v>0.14499999999999999</v>
      </c>
      <c r="U69" s="1">
        <v>5.0000000000000001E-3</v>
      </c>
      <c r="V69" s="1">
        <v>926.68299999999999</v>
      </c>
      <c r="W69" s="1">
        <v>1.7000000000000001E-2</v>
      </c>
      <c r="X69" s="1">
        <v>126.402</v>
      </c>
      <c r="Y69" s="1">
        <v>4.0910000000000002</v>
      </c>
      <c r="Z69" s="1">
        <v>806071.33</v>
      </c>
      <c r="AA69" s="1">
        <v>29928.418000000001</v>
      </c>
      <c r="AB69" s="1">
        <v>0</v>
      </c>
    </row>
    <row r="70" spans="1:28">
      <c r="A70" s="1">
        <v>15346</v>
      </c>
      <c r="B70" s="1">
        <v>2021</v>
      </c>
      <c r="C70" s="1" t="s">
        <v>123</v>
      </c>
      <c r="D70" s="1" t="s">
        <v>236</v>
      </c>
      <c r="E70" s="1">
        <v>2398</v>
      </c>
      <c r="F70" s="1" t="s">
        <v>241</v>
      </c>
      <c r="G70" s="1"/>
      <c r="H70" s="1" t="s">
        <v>126</v>
      </c>
      <c r="I70" s="1" t="s">
        <v>238</v>
      </c>
      <c r="J70" s="1" t="s">
        <v>166</v>
      </c>
      <c r="K70" s="1" t="s">
        <v>32</v>
      </c>
      <c r="L70" s="1" t="str">
        <f t="shared" si="2"/>
        <v>NG-GAS</v>
      </c>
      <c r="M70" s="1">
        <v>112.5</v>
      </c>
      <c r="N70" s="1">
        <v>0.154</v>
      </c>
      <c r="O70" s="1">
        <v>152024</v>
      </c>
      <c r="P70" s="1">
        <v>0.14177000000000001</v>
      </c>
      <c r="Q70" s="1">
        <v>1400.8</v>
      </c>
      <c r="R70" s="1">
        <v>1739692</v>
      </c>
      <c r="S70" s="1">
        <f t="shared" si="3"/>
        <v>21552.442480000002</v>
      </c>
      <c r="T70" s="1">
        <v>0.14499999999999999</v>
      </c>
      <c r="U70" s="1">
        <v>5.0000000000000001E-3</v>
      </c>
      <c r="V70" s="1">
        <v>926.68299999999999</v>
      </c>
      <c r="W70" s="1">
        <v>1.7000000000000001E-2</v>
      </c>
      <c r="X70" s="1">
        <v>126.402</v>
      </c>
      <c r="Y70" s="1">
        <v>4.0910000000000002</v>
      </c>
      <c r="Z70" s="1">
        <v>806071.33</v>
      </c>
      <c r="AA70" s="1">
        <v>29928.418000000001</v>
      </c>
      <c r="AB70" s="1">
        <v>0</v>
      </c>
    </row>
    <row r="71" spans="1:28">
      <c r="A71" s="1">
        <v>15347</v>
      </c>
      <c r="B71" s="1">
        <v>2021</v>
      </c>
      <c r="C71" s="1" t="s">
        <v>123</v>
      </c>
      <c r="D71" s="1" t="s">
        <v>236</v>
      </c>
      <c r="E71" s="1">
        <v>2398</v>
      </c>
      <c r="F71" s="1" t="s">
        <v>242</v>
      </c>
      <c r="G71" s="1">
        <v>4</v>
      </c>
      <c r="H71" s="1" t="s">
        <v>126</v>
      </c>
      <c r="I71" s="1" t="s">
        <v>243</v>
      </c>
      <c r="J71" s="1" t="s">
        <v>166</v>
      </c>
      <c r="K71" s="1" t="s">
        <v>32</v>
      </c>
      <c r="L71" s="1" t="str">
        <f t="shared" si="2"/>
        <v>NG-GAS</v>
      </c>
      <c r="M71" s="1">
        <v>325.2</v>
      </c>
      <c r="N71" s="1">
        <v>4.9000000000000002E-2</v>
      </c>
      <c r="O71" s="1">
        <v>140631</v>
      </c>
      <c r="P71" s="1">
        <v>0.14177000000000001</v>
      </c>
      <c r="Q71" s="1">
        <v>1400.8</v>
      </c>
      <c r="R71" s="1">
        <v>1739692</v>
      </c>
      <c r="S71" s="1">
        <f t="shared" si="3"/>
        <v>19937.256870000001</v>
      </c>
      <c r="T71" s="1">
        <v>0.14499999999999999</v>
      </c>
      <c r="U71" s="1">
        <v>5.0000000000000001E-3</v>
      </c>
      <c r="V71" s="1">
        <v>926.68299999999999</v>
      </c>
      <c r="W71" s="1">
        <v>1.7000000000000001E-2</v>
      </c>
      <c r="X71" s="1">
        <v>126.402</v>
      </c>
      <c r="Y71" s="1">
        <v>4.0910000000000002</v>
      </c>
      <c r="Z71" s="1">
        <v>806071.33</v>
      </c>
      <c r="AA71" s="1">
        <v>29928.418000000001</v>
      </c>
      <c r="AB71" s="1">
        <v>0</v>
      </c>
    </row>
    <row r="72" spans="1:28">
      <c r="A72" s="1">
        <v>15348</v>
      </c>
      <c r="B72" s="1">
        <v>2021</v>
      </c>
      <c r="C72" s="1" t="s">
        <v>123</v>
      </c>
      <c r="D72" s="1" t="s">
        <v>236</v>
      </c>
      <c r="E72" s="1">
        <v>2398</v>
      </c>
      <c r="F72" s="1" t="s">
        <v>244</v>
      </c>
      <c r="G72" s="1"/>
      <c r="H72" s="1" t="s">
        <v>126</v>
      </c>
      <c r="I72" s="1" t="s">
        <v>238</v>
      </c>
      <c r="J72" s="1" t="s">
        <v>166</v>
      </c>
      <c r="K72" s="1" t="s">
        <v>32</v>
      </c>
      <c r="L72" s="1" t="str">
        <f t="shared" si="2"/>
        <v>NG-GAS</v>
      </c>
      <c r="M72" s="1">
        <v>183.6</v>
      </c>
      <c r="N72" s="1">
        <v>0.245</v>
      </c>
      <c r="O72" s="1">
        <v>394536</v>
      </c>
      <c r="P72" s="1">
        <v>0.14177000000000001</v>
      </c>
      <c r="Q72" s="1">
        <v>1400.8</v>
      </c>
      <c r="R72" s="1">
        <v>1739692</v>
      </c>
      <c r="S72" s="1">
        <f t="shared" si="3"/>
        <v>55933.368720000006</v>
      </c>
      <c r="T72" s="1">
        <v>0.14499999999999999</v>
      </c>
      <c r="U72" s="1">
        <v>5.0000000000000001E-3</v>
      </c>
      <c r="V72" s="1">
        <v>926.68299999999999</v>
      </c>
      <c r="W72" s="1">
        <v>1.7000000000000001E-2</v>
      </c>
      <c r="X72" s="1">
        <v>126.402</v>
      </c>
      <c r="Y72" s="1">
        <v>4.0910000000000002</v>
      </c>
      <c r="Z72" s="1">
        <v>806071.33</v>
      </c>
      <c r="AA72" s="1">
        <v>29928.418000000001</v>
      </c>
      <c r="AB72" s="1">
        <v>0</v>
      </c>
    </row>
    <row r="73" spans="1:28">
      <c r="A73" s="1">
        <v>15349</v>
      </c>
      <c r="B73" s="1">
        <v>2021</v>
      </c>
      <c r="C73" s="1" t="s">
        <v>123</v>
      </c>
      <c r="D73" s="1" t="s">
        <v>236</v>
      </c>
      <c r="E73" s="1">
        <v>2398</v>
      </c>
      <c r="F73" s="1" t="s">
        <v>245</v>
      </c>
      <c r="G73" s="1"/>
      <c r="H73" s="1" t="s">
        <v>126</v>
      </c>
      <c r="I73" s="1" t="s">
        <v>238</v>
      </c>
      <c r="J73" s="1" t="s">
        <v>166</v>
      </c>
      <c r="K73" s="1" t="s">
        <v>32</v>
      </c>
      <c r="L73" s="1" t="str">
        <f t="shared" si="2"/>
        <v>NG-GAS</v>
      </c>
      <c r="M73" s="1">
        <v>183.6</v>
      </c>
      <c r="N73" s="1">
        <v>0.253</v>
      </c>
      <c r="O73" s="1">
        <v>406269</v>
      </c>
      <c r="P73" s="1">
        <v>0.14177000000000001</v>
      </c>
      <c r="Q73" s="1">
        <v>1400.8</v>
      </c>
      <c r="R73" s="1">
        <v>1739692</v>
      </c>
      <c r="S73" s="1">
        <f t="shared" si="3"/>
        <v>57596.756130000002</v>
      </c>
      <c r="T73" s="1">
        <v>0.14499999999999999</v>
      </c>
      <c r="U73" s="1">
        <v>5.0000000000000001E-3</v>
      </c>
      <c r="V73" s="1">
        <v>926.68299999999999</v>
      </c>
      <c r="W73" s="1">
        <v>1.7000000000000001E-2</v>
      </c>
      <c r="X73" s="1">
        <v>126.402</v>
      </c>
      <c r="Y73" s="1">
        <v>4.0910000000000002</v>
      </c>
      <c r="Z73" s="1">
        <v>806071.33</v>
      </c>
      <c r="AA73" s="1">
        <v>29928.418000000001</v>
      </c>
      <c r="AB73" s="1">
        <v>0</v>
      </c>
    </row>
    <row r="74" spans="1:28">
      <c r="A74" s="1">
        <v>15350</v>
      </c>
      <c r="B74" s="1">
        <v>2021</v>
      </c>
      <c r="C74" s="1" t="s">
        <v>123</v>
      </c>
      <c r="D74" s="1" t="s">
        <v>236</v>
      </c>
      <c r="E74" s="1">
        <v>2398</v>
      </c>
      <c r="F74" s="1" t="s">
        <v>246</v>
      </c>
      <c r="G74" s="1">
        <v>2</v>
      </c>
      <c r="H74" s="1" t="s">
        <v>126</v>
      </c>
      <c r="I74" s="1" t="s">
        <v>243</v>
      </c>
      <c r="J74" s="1" t="s">
        <v>166</v>
      </c>
      <c r="K74" s="1" t="s">
        <v>32</v>
      </c>
      <c r="L74" s="1" t="str">
        <f t="shared" si="2"/>
        <v>NG-GAS</v>
      </c>
      <c r="M74" s="1">
        <v>258.39999999999998</v>
      </c>
      <c r="N74" s="1">
        <v>0.19</v>
      </c>
      <c r="O74" s="1">
        <v>430245</v>
      </c>
      <c r="P74" s="1">
        <v>0.14177000000000001</v>
      </c>
      <c r="Q74" s="1">
        <v>1400.8</v>
      </c>
      <c r="R74" s="1">
        <v>1739692</v>
      </c>
      <c r="S74" s="1">
        <f t="shared" si="3"/>
        <v>60995.83365</v>
      </c>
      <c r="T74" s="1">
        <v>0.14499999999999999</v>
      </c>
      <c r="U74" s="1">
        <v>5.0000000000000001E-3</v>
      </c>
      <c r="V74" s="1">
        <v>926.68299999999999</v>
      </c>
      <c r="W74" s="1">
        <v>1.7000000000000001E-2</v>
      </c>
      <c r="X74" s="1">
        <v>126.402</v>
      </c>
      <c r="Y74" s="1">
        <v>4.0910000000000002</v>
      </c>
      <c r="Z74" s="1">
        <v>806071.33</v>
      </c>
      <c r="AA74" s="1">
        <v>29928.418000000001</v>
      </c>
      <c r="AB74" s="1">
        <v>0</v>
      </c>
    </row>
    <row r="75" spans="1:28">
      <c r="A75" s="1">
        <v>15351</v>
      </c>
      <c r="B75" s="1">
        <v>2021</v>
      </c>
      <c r="C75" s="1" t="s">
        <v>123</v>
      </c>
      <c r="D75" s="1" t="s">
        <v>247</v>
      </c>
      <c r="E75" s="1">
        <v>63200</v>
      </c>
      <c r="F75" s="1" t="s">
        <v>248</v>
      </c>
      <c r="G75" s="1"/>
      <c r="H75" s="1" t="s">
        <v>126</v>
      </c>
      <c r="I75" s="1" t="s">
        <v>127</v>
      </c>
      <c r="J75" s="1" t="s">
        <v>128</v>
      </c>
      <c r="K75" s="1" t="s">
        <v>38</v>
      </c>
      <c r="L75" s="1" t="str">
        <f t="shared" si="2"/>
        <v>SUN-SOLAR</v>
      </c>
      <c r="M75" s="1">
        <v>0.5</v>
      </c>
      <c r="N75" s="1">
        <v>0.17699999999999999</v>
      </c>
      <c r="O75" s="1">
        <v>774</v>
      </c>
      <c r="P75" s="1">
        <v>0.17671000000000001</v>
      </c>
      <c r="Q75" s="1">
        <v>1</v>
      </c>
      <c r="R75" s="1">
        <v>1548</v>
      </c>
      <c r="S75" s="1">
        <f t="shared" si="3"/>
        <v>136.77354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</row>
    <row r="76" spans="1:28">
      <c r="A76" s="1">
        <v>15352</v>
      </c>
      <c r="B76" s="1">
        <v>2021</v>
      </c>
      <c r="C76" s="1" t="s">
        <v>123</v>
      </c>
      <c r="D76" s="1" t="s">
        <v>247</v>
      </c>
      <c r="E76" s="1">
        <v>63200</v>
      </c>
      <c r="F76" s="1" t="s">
        <v>249</v>
      </c>
      <c r="G76" s="1"/>
      <c r="H76" s="1" t="s">
        <v>126</v>
      </c>
      <c r="I76" s="1" t="s">
        <v>127</v>
      </c>
      <c r="J76" s="1" t="s">
        <v>128</v>
      </c>
      <c r="K76" s="1" t="s">
        <v>38</v>
      </c>
      <c r="L76" s="1" t="str">
        <f t="shared" si="2"/>
        <v>SUN-SOLAR</v>
      </c>
      <c r="M76" s="1">
        <v>0.5</v>
      </c>
      <c r="N76" s="1">
        <v>0.17699999999999999</v>
      </c>
      <c r="O76" s="1">
        <v>774</v>
      </c>
      <c r="P76" s="1">
        <v>0.17671000000000001</v>
      </c>
      <c r="Q76" s="1">
        <v>1</v>
      </c>
      <c r="R76" s="1">
        <v>1548</v>
      </c>
      <c r="S76" s="1">
        <f t="shared" si="3"/>
        <v>136.77354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</row>
    <row r="77" spans="1:28">
      <c r="A77" s="1">
        <v>15353</v>
      </c>
      <c r="B77" s="1">
        <v>2021</v>
      </c>
      <c r="C77" s="1" t="s">
        <v>123</v>
      </c>
      <c r="D77" s="1" t="s">
        <v>250</v>
      </c>
      <c r="E77" s="1">
        <v>60437</v>
      </c>
      <c r="F77" s="1" t="s">
        <v>251</v>
      </c>
      <c r="G77" s="1"/>
      <c r="H77" s="1" t="s">
        <v>126</v>
      </c>
      <c r="I77" s="1" t="s">
        <v>127</v>
      </c>
      <c r="J77" s="1" t="s">
        <v>128</v>
      </c>
      <c r="K77" s="1" t="s">
        <v>38</v>
      </c>
      <c r="L77" s="1" t="str">
        <f t="shared" si="2"/>
        <v>SUN-SOLAR</v>
      </c>
      <c r="M77" s="1">
        <v>2.9</v>
      </c>
      <c r="N77" s="1">
        <v>0.17599999999999999</v>
      </c>
      <c r="O77" s="1">
        <v>4459</v>
      </c>
      <c r="P77" s="1">
        <v>0.17552000000000001</v>
      </c>
      <c r="Q77" s="1">
        <v>2.9</v>
      </c>
      <c r="R77" s="1">
        <v>4459</v>
      </c>
      <c r="S77" s="1">
        <f t="shared" si="3"/>
        <v>782.64368000000002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</row>
    <row r="78" spans="1:28">
      <c r="A78" s="1">
        <v>15354</v>
      </c>
      <c r="B78" s="1">
        <v>2021</v>
      </c>
      <c r="C78" s="1" t="s">
        <v>123</v>
      </c>
      <c r="D78" s="1" t="s">
        <v>252</v>
      </c>
      <c r="E78" s="1">
        <v>59097</v>
      </c>
      <c r="F78" s="1" t="s">
        <v>132</v>
      </c>
      <c r="G78" s="1"/>
      <c r="H78" s="1" t="s">
        <v>126</v>
      </c>
      <c r="I78" s="1" t="s">
        <v>127</v>
      </c>
      <c r="J78" s="1" t="s">
        <v>128</v>
      </c>
      <c r="K78" s="1" t="s">
        <v>38</v>
      </c>
      <c r="L78" s="1" t="str">
        <f t="shared" si="2"/>
        <v>SUN-SOLAR</v>
      </c>
      <c r="M78" s="1">
        <v>9.8000000000000007</v>
      </c>
      <c r="N78" s="1">
        <v>0.127</v>
      </c>
      <c r="O78" s="1">
        <v>10933</v>
      </c>
      <c r="P78" s="1">
        <v>0.12734999999999999</v>
      </c>
      <c r="Q78" s="1">
        <v>9.8000000000000007</v>
      </c>
      <c r="R78" s="1">
        <v>10933</v>
      </c>
      <c r="S78" s="1">
        <f t="shared" si="3"/>
        <v>1392.31755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</row>
    <row r="79" spans="1:28">
      <c r="A79" s="1">
        <v>15355</v>
      </c>
      <c r="B79" s="1">
        <v>2021</v>
      </c>
      <c r="C79" s="1" t="s">
        <v>123</v>
      </c>
      <c r="D79" s="1" t="s">
        <v>253</v>
      </c>
      <c r="E79" s="1">
        <v>60227</v>
      </c>
      <c r="F79" s="1" t="s">
        <v>132</v>
      </c>
      <c r="G79" s="1"/>
      <c r="H79" s="1" t="s">
        <v>126</v>
      </c>
      <c r="I79" s="1" t="s">
        <v>127</v>
      </c>
      <c r="J79" s="1" t="s">
        <v>128</v>
      </c>
      <c r="K79" s="1" t="s">
        <v>38</v>
      </c>
      <c r="L79" s="1" t="str">
        <f t="shared" si="2"/>
        <v>SUN-SOLAR</v>
      </c>
      <c r="M79" s="1">
        <v>1.4</v>
      </c>
      <c r="N79" s="1">
        <v>0.18</v>
      </c>
      <c r="O79" s="1">
        <v>2208</v>
      </c>
      <c r="P79" s="1">
        <v>0.18004000000000001</v>
      </c>
      <c r="Q79" s="1">
        <v>1.4</v>
      </c>
      <c r="R79" s="1">
        <v>2208</v>
      </c>
      <c r="S79" s="1">
        <f t="shared" si="3"/>
        <v>397.52832000000001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</row>
    <row r="80" spans="1:28">
      <c r="A80" s="1">
        <v>15356</v>
      </c>
      <c r="B80" s="1">
        <v>2021</v>
      </c>
      <c r="C80" s="1" t="s">
        <v>123</v>
      </c>
      <c r="D80" s="1" t="s">
        <v>254</v>
      </c>
      <c r="E80" s="1">
        <v>57727</v>
      </c>
      <c r="F80" s="1" t="s">
        <v>255</v>
      </c>
      <c r="G80" s="1"/>
      <c r="H80" s="1" t="s">
        <v>126</v>
      </c>
      <c r="I80" s="1" t="s">
        <v>127</v>
      </c>
      <c r="J80" s="1" t="s">
        <v>128</v>
      </c>
      <c r="K80" s="1" t="s">
        <v>38</v>
      </c>
      <c r="L80" s="1" t="str">
        <f t="shared" si="2"/>
        <v>SUN-SOLAR</v>
      </c>
      <c r="M80" s="1">
        <v>2.5</v>
      </c>
      <c r="N80" s="1">
        <v>0.156</v>
      </c>
      <c r="O80" s="1">
        <v>3406</v>
      </c>
      <c r="P80" s="1">
        <v>0.15553</v>
      </c>
      <c r="Q80" s="1">
        <v>2.5</v>
      </c>
      <c r="R80" s="1">
        <v>3406</v>
      </c>
      <c r="S80" s="1">
        <f t="shared" si="3"/>
        <v>529.73518000000001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</row>
    <row r="81" spans="1:28">
      <c r="A81" s="1">
        <v>15357</v>
      </c>
      <c r="B81" s="1">
        <v>2021</v>
      </c>
      <c r="C81" s="1" t="s">
        <v>123</v>
      </c>
      <c r="D81" s="1" t="s">
        <v>256</v>
      </c>
      <c r="E81" s="1">
        <v>61893</v>
      </c>
      <c r="F81" s="1" t="s">
        <v>257</v>
      </c>
      <c r="G81" s="1"/>
      <c r="H81" s="1" t="s">
        <v>126</v>
      </c>
      <c r="I81" s="1" t="s">
        <v>127</v>
      </c>
      <c r="J81" s="1" t="s">
        <v>128</v>
      </c>
      <c r="K81" s="1" t="s">
        <v>38</v>
      </c>
      <c r="L81" s="1" t="str">
        <f t="shared" si="2"/>
        <v>SUN-SOLAR</v>
      </c>
      <c r="M81" s="1">
        <v>2.2000000000000002</v>
      </c>
      <c r="N81" s="1">
        <v>0.156</v>
      </c>
      <c r="O81" s="1">
        <v>3000.9189999999999</v>
      </c>
      <c r="P81" s="1">
        <v>0.15570999999999999</v>
      </c>
      <c r="Q81" s="1">
        <v>3.7</v>
      </c>
      <c r="R81" s="1">
        <v>5047</v>
      </c>
      <c r="S81" s="1">
        <f t="shared" si="3"/>
        <v>467.27309748999994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</row>
    <row r="82" spans="1:28">
      <c r="A82" s="1">
        <v>15358</v>
      </c>
      <c r="B82" s="1">
        <v>2021</v>
      </c>
      <c r="C82" s="1" t="s">
        <v>123</v>
      </c>
      <c r="D82" s="1" t="s">
        <v>256</v>
      </c>
      <c r="E82" s="1">
        <v>61893</v>
      </c>
      <c r="F82" s="1" t="s">
        <v>258</v>
      </c>
      <c r="G82" s="1"/>
      <c r="H82" s="1" t="s">
        <v>126</v>
      </c>
      <c r="I82" s="1" t="s">
        <v>127</v>
      </c>
      <c r="J82" s="1" t="s">
        <v>128</v>
      </c>
      <c r="K82" s="1" t="s">
        <v>38</v>
      </c>
      <c r="L82" s="1" t="str">
        <f t="shared" si="2"/>
        <v>SUN-SOLAR</v>
      </c>
      <c r="M82" s="1">
        <v>1.5</v>
      </c>
      <c r="N82" s="1">
        <v>0.156</v>
      </c>
      <c r="O82" s="1">
        <v>2046.0809999999999</v>
      </c>
      <c r="P82" s="1">
        <v>0.15570999999999999</v>
      </c>
      <c r="Q82" s="1">
        <v>3.7</v>
      </c>
      <c r="R82" s="1">
        <v>5047</v>
      </c>
      <c r="S82" s="1">
        <f t="shared" si="3"/>
        <v>318.59527250999997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</row>
    <row r="83" spans="1:28">
      <c r="A83" s="1">
        <v>15359</v>
      </c>
      <c r="B83" s="1">
        <v>2021</v>
      </c>
      <c r="C83" s="1" t="s">
        <v>123</v>
      </c>
      <c r="D83" s="1" t="s">
        <v>259</v>
      </c>
      <c r="E83" s="1">
        <v>60734</v>
      </c>
      <c r="F83" s="1" t="s">
        <v>132</v>
      </c>
      <c r="G83" s="1"/>
      <c r="H83" s="1" t="s">
        <v>126</v>
      </c>
      <c r="I83" s="1" t="s">
        <v>127</v>
      </c>
      <c r="J83" s="1" t="s">
        <v>128</v>
      </c>
      <c r="K83" s="1" t="s">
        <v>38</v>
      </c>
      <c r="L83" s="1" t="str">
        <f t="shared" si="2"/>
        <v>SUN-SOLAR</v>
      </c>
      <c r="M83" s="1">
        <v>6.8</v>
      </c>
      <c r="N83" s="1">
        <v>0.16600000000000001</v>
      </c>
      <c r="O83" s="1">
        <v>9888</v>
      </c>
      <c r="P83" s="1">
        <v>0.16600000000000001</v>
      </c>
      <c r="Q83" s="1">
        <v>6.8</v>
      </c>
      <c r="R83" s="1">
        <v>9888</v>
      </c>
      <c r="S83" s="1">
        <f t="shared" si="3"/>
        <v>1641.4080000000001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</row>
    <row r="84" spans="1:28">
      <c r="A84" s="1">
        <v>15360</v>
      </c>
      <c r="B84" s="1">
        <v>2021</v>
      </c>
      <c r="C84" s="1" t="s">
        <v>123</v>
      </c>
      <c r="D84" s="1" t="s">
        <v>260</v>
      </c>
      <c r="E84" s="1">
        <v>60733</v>
      </c>
      <c r="F84" s="1" t="s">
        <v>132</v>
      </c>
      <c r="G84" s="1"/>
      <c r="H84" s="1" t="s">
        <v>126</v>
      </c>
      <c r="I84" s="1" t="s">
        <v>127</v>
      </c>
      <c r="J84" s="1" t="s">
        <v>128</v>
      </c>
      <c r="K84" s="1" t="s">
        <v>38</v>
      </c>
      <c r="L84" s="1" t="str">
        <f t="shared" si="2"/>
        <v>SUN-SOLAR</v>
      </c>
      <c r="M84" s="1">
        <v>1.5</v>
      </c>
      <c r="N84" s="1">
        <v>0.14000000000000001</v>
      </c>
      <c r="O84" s="1">
        <v>1845</v>
      </c>
      <c r="P84" s="1">
        <v>0.14041000000000001</v>
      </c>
      <c r="Q84" s="1">
        <v>1.5</v>
      </c>
      <c r="R84" s="1">
        <v>1845</v>
      </c>
      <c r="S84" s="1">
        <f t="shared" si="3"/>
        <v>259.05645000000004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</row>
    <row r="85" spans="1:28">
      <c r="A85" s="1">
        <v>15361</v>
      </c>
      <c r="B85" s="1">
        <v>2021</v>
      </c>
      <c r="C85" s="1" t="s">
        <v>123</v>
      </c>
      <c r="D85" s="1" t="s">
        <v>261</v>
      </c>
      <c r="E85" s="1">
        <v>59166</v>
      </c>
      <c r="F85" s="1" t="s">
        <v>262</v>
      </c>
      <c r="G85" s="1"/>
      <c r="H85" s="1" t="s">
        <v>126</v>
      </c>
      <c r="I85" s="1" t="s">
        <v>127</v>
      </c>
      <c r="J85" s="1" t="s">
        <v>128</v>
      </c>
      <c r="K85" s="1" t="s">
        <v>38</v>
      </c>
      <c r="L85" s="1" t="str">
        <f t="shared" si="2"/>
        <v>SUN-SOLAR</v>
      </c>
      <c r="M85" s="1">
        <v>1.2</v>
      </c>
      <c r="N85" s="1">
        <v>0.16400000000000001</v>
      </c>
      <c r="O85" s="1">
        <v>1726</v>
      </c>
      <c r="P85" s="1">
        <v>0.16419</v>
      </c>
      <c r="Q85" s="1">
        <v>1.2</v>
      </c>
      <c r="R85" s="1">
        <v>1726</v>
      </c>
      <c r="S85" s="1">
        <f t="shared" si="3"/>
        <v>283.39193999999998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</row>
    <row r="86" spans="1:28">
      <c r="A86" s="1">
        <v>15362</v>
      </c>
      <c r="B86" s="1">
        <v>2021</v>
      </c>
      <c r="C86" s="1" t="s">
        <v>123</v>
      </c>
      <c r="D86" s="1" t="s">
        <v>263</v>
      </c>
      <c r="E86" s="1">
        <v>58947</v>
      </c>
      <c r="F86" s="1" t="s">
        <v>264</v>
      </c>
      <c r="G86" s="1"/>
      <c r="H86" s="1" t="s">
        <v>265</v>
      </c>
      <c r="I86" s="1" t="s">
        <v>155</v>
      </c>
      <c r="J86" s="1" t="s">
        <v>218</v>
      </c>
      <c r="K86" s="1" t="s">
        <v>32</v>
      </c>
      <c r="L86" s="1" t="str">
        <f t="shared" si="2"/>
        <v>DFO-GAS</v>
      </c>
      <c r="M86" s="1">
        <v>1.2</v>
      </c>
      <c r="N86" s="1">
        <v>1E-3</v>
      </c>
      <c r="O86" s="1">
        <v>9</v>
      </c>
      <c r="P86" s="1">
        <v>0.31879999999999997</v>
      </c>
      <c r="Q86" s="1">
        <v>11.1</v>
      </c>
      <c r="R86" s="1">
        <v>30999</v>
      </c>
      <c r="S86" s="1">
        <f t="shared" si="3"/>
        <v>2.8691999999999998</v>
      </c>
      <c r="T86" s="1">
        <v>3.3479999999999999</v>
      </c>
      <c r="U86" s="1">
        <v>3.5000000000000003E-2</v>
      </c>
      <c r="V86" s="1">
        <v>1256.568</v>
      </c>
      <c r="W86" s="1">
        <v>2.4E-2</v>
      </c>
      <c r="X86" s="1">
        <v>51.896999999999998</v>
      </c>
      <c r="Y86" s="1">
        <v>0.54700000000000004</v>
      </c>
      <c r="Z86" s="1">
        <v>19476.170999999998</v>
      </c>
      <c r="AA86" s="1">
        <v>735.35599999999999</v>
      </c>
      <c r="AB86" s="1">
        <v>0</v>
      </c>
    </row>
    <row r="87" spans="1:28">
      <c r="A87" s="1">
        <v>15363</v>
      </c>
      <c r="B87" s="1">
        <v>2021</v>
      </c>
      <c r="C87" s="1" t="s">
        <v>123</v>
      </c>
      <c r="D87" s="1" t="s">
        <v>263</v>
      </c>
      <c r="E87" s="1">
        <v>58947</v>
      </c>
      <c r="F87" s="1" t="s">
        <v>266</v>
      </c>
      <c r="G87" s="1"/>
      <c r="H87" s="1" t="s">
        <v>126</v>
      </c>
      <c r="I87" s="1" t="s">
        <v>165</v>
      </c>
      <c r="J87" s="1" t="s">
        <v>166</v>
      </c>
      <c r="K87" s="1" t="s">
        <v>32</v>
      </c>
      <c r="L87" s="1" t="str">
        <f t="shared" si="2"/>
        <v>NG-GAS</v>
      </c>
      <c r="M87" s="1">
        <v>4.3</v>
      </c>
      <c r="N87" s="1">
        <v>0.35699999999999998</v>
      </c>
      <c r="O87" s="1">
        <v>13460.303</v>
      </c>
      <c r="P87" s="1">
        <v>0.31879999999999997</v>
      </c>
      <c r="Q87" s="1">
        <v>11.1</v>
      </c>
      <c r="R87" s="1">
        <v>30999</v>
      </c>
      <c r="S87" s="1">
        <f t="shared" si="3"/>
        <v>4291.1445963999995</v>
      </c>
      <c r="T87" s="1">
        <v>3.3479999999999999</v>
      </c>
      <c r="U87" s="1">
        <v>3.5000000000000003E-2</v>
      </c>
      <c r="V87" s="1">
        <v>1256.568</v>
      </c>
      <c r="W87" s="1">
        <v>2.4E-2</v>
      </c>
      <c r="X87" s="1">
        <v>51.896999999999998</v>
      </c>
      <c r="Y87" s="1">
        <v>0.54700000000000004</v>
      </c>
      <c r="Z87" s="1">
        <v>19476.170999999998</v>
      </c>
      <c r="AA87" s="1">
        <v>735.35599999999999</v>
      </c>
      <c r="AB87" s="1">
        <v>0</v>
      </c>
    </row>
    <row r="88" spans="1:28">
      <c r="A88" s="1">
        <v>15364</v>
      </c>
      <c r="B88" s="1">
        <v>2021</v>
      </c>
      <c r="C88" s="1" t="s">
        <v>123</v>
      </c>
      <c r="D88" s="1" t="s">
        <v>263</v>
      </c>
      <c r="E88" s="1">
        <v>58947</v>
      </c>
      <c r="F88" s="1" t="s">
        <v>267</v>
      </c>
      <c r="G88" s="1"/>
      <c r="H88" s="1" t="s">
        <v>126</v>
      </c>
      <c r="I88" s="1" t="s">
        <v>165</v>
      </c>
      <c r="J88" s="1" t="s">
        <v>166</v>
      </c>
      <c r="K88" s="1" t="s">
        <v>32</v>
      </c>
      <c r="L88" s="1" t="str">
        <f t="shared" si="2"/>
        <v>NG-GAS</v>
      </c>
      <c r="M88" s="1">
        <v>5.6</v>
      </c>
      <c r="N88" s="1">
        <v>0.35699999999999998</v>
      </c>
      <c r="O88" s="1">
        <v>17529.697</v>
      </c>
      <c r="P88" s="1">
        <v>0.31879999999999997</v>
      </c>
      <c r="Q88" s="1">
        <v>11.1</v>
      </c>
      <c r="R88" s="1">
        <v>30999</v>
      </c>
      <c r="S88" s="1">
        <f t="shared" si="3"/>
        <v>5588.4674035999997</v>
      </c>
      <c r="T88" s="1">
        <v>3.3479999999999999</v>
      </c>
      <c r="U88" s="1">
        <v>3.5000000000000003E-2</v>
      </c>
      <c r="V88" s="1">
        <v>1256.568</v>
      </c>
      <c r="W88" s="1">
        <v>2.4E-2</v>
      </c>
      <c r="X88" s="1">
        <v>51.896999999999998</v>
      </c>
      <c r="Y88" s="1">
        <v>0.54700000000000004</v>
      </c>
      <c r="Z88" s="1">
        <v>19476.170999999998</v>
      </c>
      <c r="AA88" s="1">
        <v>735.35599999999999</v>
      </c>
      <c r="AB88" s="1">
        <v>0</v>
      </c>
    </row>
    <row r="89" spans="1:28">
      <c r="A89" s="1">
        <v>15365</v>
      </c>
      <c r="B89" s="1">
        <v>2021</v>
      </c>
      <c r="C89" s="1" t="s">
        <v>123</v>
      </c>
      <c r="D89" s="1" t="s">
        <v>268</v>
      </c>
      <c r="E89" s="1">
        <v>54829</v>
      </c>
      <c r="F89" s="1" t="s">
        <v>269</v>
      </c>
      <c r="G89" s="1"/>
      <c r="H89" s="1" t="s">
        <v>126</v>
      </c>
      <c r="I89" s="1" t="s">
        <v>165</v>
      </c>
      <c r="J89" s="1" t="s">
        <v>166</v>
      </c>
      <c r="K89" s="1" t="s">
        <v>32</v>
      </c>
      <c r="L89" s="1" t="str">
        <f t="shared" si="2"/>
        <v>NG-GAS</v>
      </c>
      <c r="M89" s="1">
        <v>9.5</v>
      </c>
      <c r="N89" s="1">
        <v>0.68200000000000005</v>
      </c>
      <c r="O89" s="1">
        <v>56762</v>
      </c>
      <c r="P89" s="1">
        <v>0.61780999999999997</v>
      </c>
      <c r="Q89" s="1">
        <v>10.5</v>
      </c>
      <c r="R89" s="1">
        <v>56826</v>
      </c>
      <c r="S89" s="1">
        <f t="shared" si="3"/>
        <v>35068.131219999996</v>
      </c>
      <c r="T89" s="1">
        <v>1.6739999999999999</v>
      </c>
      <c r="U89" s="1">
        <v>1.7000000000000001E-2</v>
      </c>
      <c r="V89" s="1">
        <v>630.13800000000003</v>
      </c>
      <c r="W89" s="1">
        <v>1.2E-2</v>
      </c>
      <c r="X89" s="1">
        <v>47.573</v>
      </c>
      <c r="Y89" s="1">
        <v>0.49</v>
      </c>
      <c r="Z89" s="1">
        <v>17904.124</v>
      </c>
      <c r="AA89" s="1">
        <v>675.37300000000005</v>
      </c>
      <c r="AB89" s="1">
        <v>0</v>
      </c>
    </row>
    <row r="90" spans="1:28">
      <c r="A90" s="1">
        <v>15366</v>
      </c>
      <c r="B90" s="1">
        <v>2021</v>
      </c>
      <c r="C90" s="1" t="s">
        <v>123</v>
      </c>
      <c r="D90" s="1" t="s">
        <v>268</v>
      </c>
      <c r="E90" s="1">
        <v>54829</v>
      </c>
      <c r="F90" s="1" t="s">
        <v>270</v>
      </c>
      <c r="G90" s="1"/>
      <c r="H90" s="1" t="s">
        <v>265</v>
      </c>
      <c r="I90" s="1" t="s">
        <v>271</v>
      </c>
      <c r="J90" s="1" t="s">
        <v>166</v>
      </c>
      <c r="K90" s="1" t="s">
        <v>32</v>
      </c>
      <c r="L90" s="1" t="str">
        <f t="shared" si="2"/>
        <v>NG-GAS</v>
      </c>
      <c r="M90" s="1">
        <v>1</v>
      </c>
      <c r="N90" s="1">
        <v>7.0000000000000001E-3</v>
      </c>
      <c r="O90" s="1">
        <v>64</v>
      </c>
      <c r="P90" s="1">
        <v>0.61780999999999997</v>
      </c>
      <c r="Q90" s="1">
        <v>10.5</v>
      </c>
      <c r="R90" s="1">
        <v>56826</v>
      </c>
      <c r="S90" s="1">
        <f t="shared" si="3"/>
        <v>39.539839999999998</v>
      </c>
      <c r="T90" s="1">
        <v>1.6739999999999999</v>
      </c>
      <c r="U90" s="1">
        <v>1.7000000000000001E-2</v>
      </c>
      <c r="V90" s="1">
        <v>630.13800000000003</v>
      </c>
      <c r="W90" s="1">
        <v>1.2E-2</v>
      </c>
      <c r="X90" s="1">
        <v>47.573</v>
      </c>
      <c r="Y90" s="1">
        <v>0.49</v>
      </c>
      <c r="Z90" s="1">
        <v>17904.124</v>
      </c>
      <c r="AA90" s="1">
        <v>675.37300000000005</v>
      </c>
      <c r="AB90" s="1">
        <v>0</v>
      </c>
    </row>
    <row r="91" spans="1:28">
      <c r="A91" s="1">
        <v>15367</v>
      </c>
      <c r="B91" s="1">
        <v>2021</v>
      </c>
      <c r="C91" s="1" t="s">
        <v>123</v>
      </c>
      <c r="D91" s="1" t="s">
        <v>272</v>
      </c>
      <c r="E91" s="1">
        <v>62712</v>
      </c>
      <c r="F91" s="1" t="s">
        <v>273</v>
      </c>
      <c r="G91" s="1"/>
      <c r="H91" s="1" t="s">
        <v>126</v>
      </c>
      <c r="I91" s="1" t="s">
        <v>127</v>
      </c>
      <c r="J91" s="1" t="s">
        <v>128</v>
      </c>
      <c r="K91" s="1" t="s">
        <v>38</v>
      </c>
      <c r="L91" s="1" t="str">
        <f t="shared" si="2"/>
        <v>SUN-SOLAR</v>
      </c>
      <c r="M91" s="1">
        <v>2.6</v>
      </c>
      <c r="N91" s="1">
        <v>0.20399999999999999</v>
      </c>
      <c r="O91" s="1">
        <v>4637</v>
      </c>
      <c r="P91" s="1">
        <v>0.20358999999999999</v>
      </c>
      <c r="Q91" s="1">
        <v>2.6</v>
      </c>
      <c r="R91" s="1">
        <v>4637</v>
      </c>
      <c r="S91" s="1">
        <f t="shared" si="3"/>
        <v>944.04683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</row>
    <row r="92" spans="1:28">
      <c r="A92" s="1">
        <v>15368</v>
      </c>
      <c r="B92" s="1">
        <v>2021</v>
      </c>
      <c r="C92" s="1" t="s">
        <v>123</v>
      </c>
      <c r="D92" s="1" t="s">
        <v>274</v>
      </c>
      <c r="E92" s="1">
        <v>62027</v>
      </c>
      <c r="F92" s="1" t="s">
        <v>275</v>
      </c>
      <c r="G92" s="1"/>
      <c r="H92" s="1" t="s">
        <v>126</v>
      </c>
      <c r="I92" s="1" t="s">
        <v>169</v>
      </c>
      <c r="J92" s="1" t="s">
        <v>170</v>
      </c>
      <c r="K92" s="1" t="s">
        <v>38</v>
      </c>
      <c r="L92" s="1" t="str">
        <f t="shared" si="2"/>
        <v>MWH-SOLAR</v>
      </c>
      <c r="M92" s="1">
        <v>1</v>
      </c>
      <c r="N92" s="1">
        <v>0</v>
      </c>
      <c r="O92" s="1">
        <v>0</v>
      </c>
      <c r="P92" s="1">
        <v>6.2990000000000004E-2</v>
      </c>
      <c r="Q92" s="1">
        <v>1.7</v>
      </c>
      <c r="R92" s="1">
        <v>938</v>
      </c>
      <c r="S92" s="1">
        <f t="shared" si="3"/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</row>
    <row r="93" spans="1:28">
      <c r="A93" s="1">
        <v>15369</v>
      </c>
      <c r="B93" s="1">
        <v>2021</v>
      </c>
      <c r="C93" s="1" t="s">
        <v>123</v>
      </c>
      <c r="D93" s="1" t="s">
        <v>274</v>
      </c>
      <c r="E93" s="1">
        <v>62027</v>
      </c>
      <c r="F93" s="1" t="s">
        <v>132</v>
      </c>
      <c r="G93" s="1"/>
      <c r="H93" s="1" t="s">
        <v>126</v>
      </c>
      <c r="I93" s="1" t="s">
        <v>127</v>
      </c>
      <c r="J93" s="1" t="s">
        <v>128</v>
      </c>
      <c r="K93" s="1" t="s">
        <v>38</v>
      </c>
      <c r="L93" s="1" t="str">
        <f t="shared" si="2"/>
        <v>SUN-SOLAR</v>
      </c>
      <c r="M93" s="1">
        <v>0.7</v>
      </c>
      <c r="N93" s="1">
        <v>0.153</v>
      </c>
      <c r="O93" s="1">
        <v>938</v>
      </c>
      <c r="P93" s="1">
        <v>6.2990000000000004E-2</v>
      </c>
      <c r="Q93" s="1">
        <v>1.7</v>
      </c>
      <c r="R93" s="1">
        <v>938</v>
      </c>
      <c r="S93" s="1">
        <f t="shared" si="3"/>
        <v>59.084620000000001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</row>
    <row r="94" spans="1:28">
      <c r="A94" s="1">
        <v>15370</v>
      </c>
      <c r="B94" s="1">
        <v>2021</v>
      </c>
      <c r="C94" s="1" t="s">
        <v>123</v>
      </c>
      <c r="D94" s="1" t="s">
        <v>276</v>
      </c>
      <c r="E94" s="1">
        <v>57081</v>
      </c>
      <c r="F94" s="1" t="s">
        <v>277</v>
      </c>
      <c r="G94" s="1"/>
      <c r="H94" s="1" t="s">
        <v>126</v>
      </c>
      <c r="I94" s="1" t="s">
        <v>127</v>
      </c>
      <c r="J94" s="1" t="s">
        <v>128</v>
      </c>
      <c r="K94" s="1" t="s">
        <v>38</v>
      </c>
      <c r="L94" s="1" t="str">
        <f t="shared" si="2"/>
        <v>SUN-SOLAR</v>
      </c>
      <c r="M94" s="1">
        <v>2.2999999999999998</v>
      </c>
      <c r="N94" s="1">
        <v>0.153</v>
      </c>
      <c r="O94" s="1">
        <v>3079.7559999999999</v>
      </c>
      <c r="P94" s="1">
        <v>0.15286</v>
      </c>
      <c r="Q94" s="1">
        <v>4.0999999999999996</v>
      </c>
      <c r="R94" s="1">
        <v>5490</v>
      </c>
      <c r="S94" s="1">
        <f t="shared" si="3"/>
        <v>470.77150215999995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</row>
    <row r="95" spans="1:28">
      <c r="A95" s="1">
        <v>15371</v>
      </c>
      <c r="B95" s="1">
        <v>2021</v>
      </c>
      <c r="C95" s="1" t="s">
        <v>123</v>
      </c>
      <c r="D95" s="1" t="s">
        <v>276</v>
      </c>
      <c r="E95" s="1">
        <v>57081</v>
      </c>
      <c r="F95" s="1" t="s">
        <v>278</v>
      </c>
      <c r="G95" s="1"/>
      <c r="H95" s="1" t="s">
        <v>126</v>
      </c>
      <c r="I95" s="1" t="s">
        <v>127</v>
      </c>
      <c r="J95" s="1" t="s">
        <v>128</v>
      </c>
      <c r="K95" s="1" t="s">
        <v>38</v>
      </c>
      <c r="L95" s="1" t="str">
        <f t="shared" si="2"/>
        <v>SUN-SOLAR</v>
      </c>
      <c r="M95" s="1">
        <v>1.8</v>
      </c>
      <c r="N95" s="1">
        <v>0.153</v>
      </c>
      <c r="O95" s="1">
        <v>2410.2440000000001</v>
      </c>
      <c r="P95" s="1">
        <v>0.15286</v>
      </c>
      <c r="Q95" s="1">
        <v>4.0999999999999996</v>
      </c>
      <c r="R95" s="1">
        <v>5490</v>
      </c>
      <c r="S95" s="1">
        <f t="shared" si="3"/>
        <v>368.42989784000002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</row>
    <row r="96" spans="1:28">
      <c r="A96" s="1">
        <v>15372</v>
      </c>
      <c r="B96" s="1">
        <v>2021</v>
      </c>
      <c r="C96" s="1" t="s">
        <v>123</v>
      </c>
      <c r="D96" s="1" t="s">
        <v>279</v>
      </c>
      <c r="E96" s="1">
        <v>10751</v>
      </c>
      <c r="F96" s="1" t="s">
        <v>269</v>
      </c>
      <c r="G96" s="1"/>
      <c r="H96" s="1" t="s">
        <v>126</v>
      </c>
      <c r="I96" s="1" t="s">
        <v>238</v>
      </c>
      <c r="J96" s="1" t="s">
        <v>166</v>
      </c>
      <c r="K96" s="1" t="s">
        <v>32</v>
      </c>
      <c r="L96" s="1" t="str">
        <f t="shared" si="2"/>
        <v>NG-GAS</v>
      </c>
      <c r="M96" s="1">
        <v>95.2</v>
      </c>
      <c r="N96" s="1">
        <v>6.3E-2</v>
      </c>
      <c r="O96" s="1">
        <v>52778</v>
      </c>
      <c r="P96" s="1">
        <v>5.0389999999999997E-2</v>
      </c>
      <c r="Q96" s="1">
        <v>172.9</v>
      </c>
      <c r="R96" s="1">
        <v>76318</v>
      </c>
      <c r="S96" s="1">
        <f t="shared" si="3"/>
        <v>2659.48342</v>
      </c>
      <c r="T96" s="1">
        <v>0.41399999999999998</v>
      </c>
      <c r="U96" s="1">
        <v>6.0000000000000001E-3</v>
      </c>
      <c r="V96" s="1">
        <v>1163.125</v>
      </c>
      <c r="W96" s="1">
        <v>2.1000000000000001E-2</v>
      </c>
      <c r="X96" s="1">
        <v>15.78</v>
      </c>
      <c r="Y96" s="1">
        <v>0.224</v>
      </c>
      <c r="Z96" s="1">
        <v>44383.7</v>
      </c>
      <c r="AA96" s="1">
        <v>1564.836</v>
      </c>
      <c r="AB96" s="1">
        <v>0</v>
      </c>
    </row>
    <row r="97" spans="1:28">
      <c r="A97" s="1">
        <v>15373</v>
      </c>
      <c r="B97" s="1">
        <v>2021</v>
      </c>
      <c r="C97" s="1" t="s">
        <v>123</v>
      </c>
      <c r="D97" s="1" t="s">
        <v>279</v>
      </c>
      <c r="E97" s="1">
        <v>10751</v>
      </c>
      <c r="F97" s="1" t="s">
        <v>270</v>
      </c>
      <c r="G97" s="1">
        <v>1</v>
      </c>
      <c r="H97" s="1" t="s">
        <v>126</v>
      </c>
      <c r="I97" s="1" t="s">
        <v>243</v>
      </c>
      <c r="J97" s="1" t="s">
        <v>166</v>
      </c>
      <c r="K97" s="1" t="s">
        <v>32</v>
      </c>
      <c r="L97" s="1" t="str">
        <f t="shared" si="2"/>
        <v>NG-GAS</v>
      </c>
      <c r="M97" s="1">
        <v>77.7</v>
      </c>
      <c r="N97" s="1">
        <v>3.5000000000000003E-2</v>
      </c>
      <c r="O97" s="1">
        <v>23540</v>
      </c>
      <c r="P97" s="1">
        <v>5.0389999999999997E-2</v>
      </c>
      <c r="Q97" s="1">
        <v>172.9</v>
      </c>
      <c r="R97" s="1">
        <v>76318</v>
      </c>
      <c r="S97" s="1">
        <f t="shared" si="3"/>
        <v>1186.1805999999999</v>
      </c>
      <c r="T97" s="1">
        <v>0.41399999999999998</v>
      </c>
      <c r="U97" s="1">
        <v>6.0000000000000001E-3</v>
      </c>
      <c r="V97" s="1">
        <v>1163.125</v>
      </c>
      <c r="W97" s="1">
        <v>2.1000000000000001E-2</v>
      </c>
      <c r="X97" s="1">
        <v>15.78</v>
      </c>
      <c r="Y97" s="1">
        <v>0.224</v>
      </c>
      <c r="Z97" s="1">
        <v>44383.7</v>
      </c>
      <c r="AA97" s="1">
        <v>1564.836</v>
      </c>
      <c r="AB97" s="1">
        <v>0</v>
      </c>
    </row>
    <row r="98" spans="1:28">
      <c r="A98" s="1">
        <v>15374</v>
      </c>
      <c r="B98" s="1">
        <v>2021</v>
      </c>
      <c r="C98" s="1" t="s">
        <v>123</v>
      </c>
      <c r="D98" s="1" t="s">
        <v>280</v>
      </c>
      <c r="E98" s="1">
        <v>10435</v>
      </c>
      <c r="F98" s="1" t="s">
        <v>281</v>
      </c>
      <c r="G98" s="1">
        <v>3</v>
      </c>
      <c r="H98" s="1" t="s">
        <v>126</v>
      </c>
      <c r="I98" s="1" t="s">
        <v>271</v>
      </c>
      <c r="J98" s="1" t="s">
        <v>282</v>
      </c>
      <c r="K98" s="1" t="s">
        <v>29</v>
      </c>
      <c r="L98" s="1" t="str">
        <f t="shared" si="2"/>
        <v>MSW-BIOMASS</v>
      </c>
      <c r="M98" s="1">
        <v>17.5</v>
      </c>
      <c r="N98" s="1">
        <v>0.60899999999999999</v>
      </c>
      <c r="O98" s="1">
        <v>93421</v>
      </c>
      <c r="P98" s="1">
        <v>0.53971000000000002</v>
      </c>
      <c r="Q98" s="1">
        <v>35</v>
      </c>
      <c r="R98" s="1">
        <v>165476</v>
      </c>
      <c r="S98" s="1">
        <f t="shared" si="3"/>
        <v>50420.247910000006</v>
      </c>
      <c r="T98" s="1">
        <v>4.46</v>
      </c>
      <c r="U98" s="1">
        <v>4.0620000000000003</v>
      </c>
      <c r="V98" s="1">
        <v>2417.7130000000002</v>
      </c>
      <c r="W98" s="1">
        <v>1.5509999999999999</v>
      </c>
      <c r="X98" s="1">
        <v>369.04399999999998</v>
      </c>
      <c r="Y98" s="1">
        <v>336.10199999999998</v>
      </c>
      <c r="Z98" s="1">
        <v>200036.755</v>
      </c>
      <c r="AA98" s="1">
        <v>256640.505</v>
      </c>
      <c r="AB98" s="1">
        <v>0</v>
      </c>
    </row>
    <row r="99" spans="1:28">
      <c r="A99" s="1">
        <v>15375</v>
      </c>
      <c r="B99" s="1">
        <v>2021</v>
      </c>
      <c r="C99" s="1" t="s">
        <v>123</v>
      </c>
      <c r="D99" s="1" t="s">
        <v>280</v>
      </c>
      <c r="E99" s="1">
        <v>10435</v>
      </c>
      <c r="F99" s="1" t="s">
        <v>283</v>
      </c>
      <c r="G99" s="1">
        <v>3</v>
      </c>
      <c r="H99" s="1" t="s">
        <v>126</v>
      </c>
      <c r="I99" s="1" t="s">
        <v>271</v>
      </c>
      <c r="J99" s="1" t="s">
        <v>282</v>
      </c>
      <c r="K99" s="1" t="s">
        <v>29</v>
      </c>
      <c r="L99" s="1" t="str">
        <f t="shared" si="2"/>
        <v>MSW-BIOMASS</v>
      </c>
      <c r="M99" s="1">
        <v>17.5</v>
      </c>
      <c r="N99" s="1">
        <v>0.47</v>
      </c>
      <c r="O99" s="1">
        <v>72055</v>
      </c>
      <c r="P99" s="1">
        <v>0.53971000000000002</v>
      </c>
      <c r="Q99" s="1">
        <v>35</v>
      </c>
      <c r="R99" s="1">
        <v>165476</v>
      </c>
      <c r="S99" s="1">
        <f t="shared" si="3"/>
        <v>38888.804049999999</v>
      </c>
      <c r="T99" s="1">
        <v>4.46</v>
      </c>
      <c r="U99" s="1">
        <v>4.0620000000000003</v>
      </c>
      <c r="V99" s="1">
        <v>2417.7130000000002</v>
      </c>
      <c r="W99" s="1">
        <v>1.5509999999999999</v>
      </c>
      <c r="X99" s="1">
        <v>369.04399999999998</v>
      </c>
      <c r="Y99" s="1">
        <v>336.10199999999998</v>
      </c>
      <c r="Z99" s="1">
        <v>200036.755</v>
      </c>
      <c r="AA99" s="1">
        <v>256640.505</v>
      </c>
      <c r="AB99" s="1">
        <v>0</v>
      </c>
    </row>
    <row r="100" spans="1:28">
      <c r="A100" s="1">
        <v>15376</v>
      </c>
      <c r="B100" s="1">
        <v>2021</v>
      </c>
      <c r="C100" s="1" t="s">
        <v>123</v>
      </c>
      <c r="D100" s="1" t="s">
        <v>284</v>
      </c>
      <c r="E100" s="1">
        <v>63334</v>
      </c>
      <c r="F100" s="1" t="s">
        <v>285</v>
      </c>
      <c r="G100" s="1"/>
      <c r="H100" s="1" t="s">
        <v>126</v>
      </c>
      <c r="I100" s="1" t="s">
        <v>127</v>
      </c>
      <c r="J100" s="1" t="s">
        <v>128</v>
      </c>
      <c r="K100" s="1" t="s">
        <v>38</v>
      </c>
      <c r="L100" s="1" t="str">
        <f t="shared" si="2"/>
        <v>SUN-SOLAR</v>
      </c>
      <c r="M100" s="1">
        <v>3.7</v>
      </c>
      <c r="N100" s="1">
        <v>0.185</v>
      </c>
      <c r="O100" s="1">
        <v>5984</v>
      </c>
      <c r="P100" s="1">
        <v>0.18462000000000001</v>
      </c>
      <c r="Q100" s="1">
        <v>3.7</v>
      </c>
      <c r="R100" s="1">
        <v>5984</v>
      </c>
      <c r="S100" s="1">
        <f t="shared" si="3"/>
        <v>1104.7660800000001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</row>
    <row r="101" spans="1:28">
      <c r="A101" s="1">
        <v>15377</v>
      </c>
      <c r="B101" s="1">
        <v>2021</v>
      </c>
      <c r="C101" s="1" t="s">
        <v>123</v>
      </c>
      <c r="D101" s="1" t="s">
        <v>286</v>
      </c>
      <c r="E101" s="1">
        <v>2379</v>
      </c>
      <c r="F101" s="1" t="s">
        <v>287</v>
      </c>
      <c r="G101" s="1"/>
      <c r="H101" s="1" t="s">
        <v>126</v>
      </c>
      <c r="I101" s="1" t="s">
        <v>165</v>
      </c>
      <c r="J101" s="1" t="s">
        <v>166</v>
      </c>
      <c r="K101" s="1" t="s">
        <v>32</v>
      </c>
      <c r="L101" s="1" t="str">
        <f t="shared" si="2"/>
        <v>NG-GAS</v>
      </c>
      <c r="M101" s="1">
        <v>41.9</v>
      </c>
      <c r="N101" s="1">
        <v>7.0000000000000001E-3</v>
      </c>
      <c r="O101" s="1">
        <v>2507</v>
      </c>
      <c r="P101" s="1">
        <v>6.8300000000000001E-3</v>
      </c>
      <c r="Q101" s="1">
        <v>83.8</v>
      </c>
      <c r="R101" s="1">
        <v>5014</v>
      </c>
      <c r="S101" s="1">
        <f t="shared" si="3"/>
        <v>17.122810000000001</v>
      </c>
      <c r="T101" s="1">
        <v>19.552</v>
      </c>
      <c r="U101" s="1">
        <v>1.7000000000000001E-2</v>
      </c>
      <c r="V101" s="1">
        <v>3318.9870000000001</v>
      </c>
      <c r="W101" s="1">
        <v>3.6999999999999998E-2</v>
      </c>
      <c r="X101" s="1">
        <v>49.017000000000003</v>
      </c>
      <c r="Y101" s="1">
        <v>4.2000000000000003E-2</v>
      </c>
      <c r="Z101" s="1">
        <v>8320.7000000000007</v>
      </c>
      <c r="AA101" s="1">
        <v>186.084</v>
      </c>
      <c r="AB101" s="1">
        <v>0</v>
      </c>
    </row>
    <row r="102" spans="1:28">
      <c r="A102" s="1">
        <v>15378</v>
      </c>
      <c r="B102" s="1">
        <v>2021</v>
      </c>
      <c r="C102" s="1" t="s">
        <v>123</v>
      </c>
      <c r="D102" s="1" t="s">
        <v>286</v>
      </c>
      <c r="E102" s="1">
        <v>2379</v>
      </c>
      <c r="F102" s="1" t="s">
        <v>288</v>
      </c>
      <c r="G102" s="1"/>
      <c r="H102" s="1" t="s">
        <v>126</v>
      </c>
      <c r="I102" s="1" t="s">
        <v>165</v>
      </c>
      <c r="J102" s="1" t="s">
        <v>166</v>
      </c>
      <c r="K102" s="1" t="s">
        <v>32</v>
      </c>
      <c r="L102" s="1" t="str">
        <f t="shared" si="2"/>
        <v>NG-GAS</v>
      </c>
      <c r="M102" s="1">
        <v>41.9</v>
      </c>
      <c r="N102" s="1">
        <v>7.0000000000000001E-3</v>
      </c>
      <c r="O102" s="1">
        <v>2507</v>
      </c>
      <c r="P102" s="1">
        <v>6.8300000000000001E-3</v>
      </c>
      <c r="Q102" s="1">
        <v>83.8</v>
      </c>
      <c r="R102" s="1">
        <v>5014</v>
      </c>
      <c r="S102" s="1">
        <f t="shared" si="3"/>
        <v>17.122810000000001</v>
      </c>
      <c r="T102" s="1">
        <v>19.552</v>
      </c>
      <c r="U102" s="1">
        <v>1.7000000000000001E-2</v>
      </c>
      <c r="V102" s="1">
        <v>3318.9870000000001</v>
      </c>
      <c r="W102" s="1">
        <v>3.6999999999999998E-2</v>
      </c>
      <c r="X102" s="1">
        <v>49.017000000000003</v>
      </c>
      <c r="Y102" s="1">
        <v>4.2000000000000003E-2</v>
      </c>
      <c r="Z102" s="1">
        <v>8320.7000000000007</v>
      </c>
      <c r="AA102" s="1">
        <v>186.084</v>
      </c>
      <c r="AB102" s="1">
        <v>0</v>
      </c>
    </row>
    <row r="103" spans="1:28">
      <c r="A103" s="1">
        <v>15379</v>
      </c>
      <c r="B103" s="1">
        <v>2021</v>
      </c>
      <c r="C103" s="1" t="s">
        <v>123</v>
      </c>
      <c r="D103" s="1" t="s">
        <v>289</v>
      </c>
      <c r="E103" s="1">
        <v>59297</v>
      </c>
      <c r="F103" s="1" t="s">
        <v>290</v>
      </c>
      <c r="G103" s="1"/>
      <c r="H103" s="1" t="s">
        <v>126</v>
      </c>
      <c r="I103" s="1" t="s">
        <v>127</v>
      </c>
      <c r="J103" s="1" t="s">
        <v>128</v>
      </c>
      <c r="K103" s="1" t="s">
        <v>38</v>
      </c>
      <c r="L103" s="1" t="str">
        <f t="shared" si="2"/>
        <v>SUN-SOLAR</v>
      </c>
      <c r="M103" s="1">
        <v>1.5</v>
      </c>
      <c r="N103" s="1">
        <v>0.13800000000000001</v>
      </c>
      <c r="O103" s="1">
        <v>1813</v>
      </c>
      <c r="P103" s="1">
        <v>0.13797999999999999</v>
      </c>
      <c r="Q103" s="1">
        <v>1.5</v>
      </c>
      <c r="R103" s="1">
        <v>1813</v>
      </c>
      <c r="S103" s="1">
        <f t="shared" si="3"/>
        <v>250.15773999999999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</row>
    <row r="104" spans="1:28">
      <c r="A104" s="1">
        <v>15380</v>
      </c>
      <c r="B104" s="1">
        <v>2021</v>
      </c>
      <c r="C104" s="1" t="s">
        <v>123</v>
      </c>
      <c r="D104" s="1" t="s">
        <v>291</v>
      </c>
      <c r="E104" s="1">
        <v>64380</v>
      </c>
      <c r="F104" s="1" t="s">
        <v>292</v>
      </c>
      <c r="G104" s="1"/>
      <c r="H104" s="1" t="s">
        <v>126</v>
      </c>
      <c r="I104" s="1" t="s">
        <v>127</v>
      </c>
      <c r="J104" s="1" t="s">
        <v>128</v>
      </c>
      <c r="K104" s="1" t="s">
        <v>38</v>
      </c>
      <c r="L104" s="1" t="str">
        <f t="shared" si="2"/>
        <v>SUN-SOLAR</v>
      </c>
      <c r="M104" s="1">
        <v>2</v>
      </c>
      <c r="N104" s="1">
        <v>0.09</v>
      </c>
      <c r="O104" s="1">
        <v>1583</v>
      </c>
      <c r="P104" s="1">
        <v>9.035E-2</v>
      </c>
      <c r="Q104" s="1">
        <v>2</v>
      </c>
      <c r="R104" s="1">
        <v>1583</v>
      </c>
      <c r="S104" s="1">
        <f t="shared" si="3"/>
        <v>143.02404999999999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</row>
    <row r="105" spans="1:28">
      <c r="A105" s="1">
        <v>15381</v>
      </c>
      <c r="B105" s="1">
        <v>2021</v>
      </c>
      <c r="C105" s="1" t="s">
        <v>123</v>
      </c>
      <c r="D105" s="1" t="s">
        <v>293</v>
      </c>
      <c r="E105" s="1">
        <v>62616</v>
      </c>
      <c r="F105" s="1" t="s">
        <v>294</v>
      </c>
      <c r="G105" s="1"/>
      <c r="H105" s="1" t="s">
        <v>126</v>
      </c>
      <c r="I105" s="1" t="s">
        <v>127</v>
      </c>
      <c r="J105" s="1" t="s">
        <v>128</v>
      </c>
      <c r="K105" s="1" t="s">
        <v>38</v>
      </c>
      <c r="L105" s="1" t="str">
        <f t="shared" si="2"/>
        <v>SUN-SOLAR</v>
      </c>
      <c r="M105" s="1">
        <v>1.5</v>
      </c>
      <c r="N105" s="1">
        <v>0.16700000000000001</v>
      </c>
      <c r="O105" s="1">
        <v>2198</v>
      </c>
      <c r="P105" s="1">
        <v>0.16728000000000001</v>
      </c>
      <c r="Q105" s="1">
        <v>1.5</v>
      </c>
      <c r="R105" s="1">
        <v>2198</v>
      </c>
      <c r="S105" s="1">
        <f t="shared" si="3"/>
        <v>367.68144000000001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</row>
    <row r="106" spans="1:28">
      <c r="A106" s="1">
        <v>15382</v>
      </c>
      <c r="B106" s="1">
        <v>2021</v>
      </c>
      <c r="C106" s="1" t="s">
        <v>123</v>
      </c>
      <c r="D106" s="1" t="s">
        <v>295</v>
      </c>
      <c r="E106" s="1">
        <v>59248</v>
      </c>
      <c r="F106" s="1" t="s">
        <v>295</v>
      </c>
      <c r="G106" s="1"/>
      <c r="H106" s="1" t="s">
        <v>126</v>
      </c>
      <c r="I106" s="1" t="s">
        <v>127</v>
      </c>
      <c r="J106" s="1" t="s">
        <v>128</v>
      </c>
      <c r="K106" s="1" t="s">
        <v>38</v>
      </c>
      <c r="L106" s="1" t="str">
        <f t="shared" si="2"/>
        <v>SUN-SOLAR</v>
      </c>
      <c r="M106" s="1">
        <v>1.5</v>
      </c>
      <c r="N106" s="1">
        <v>0</v>
      </c>
      <c r="O106" s="1">
        <v>0</v>
      </c>
      <c r="P106" s="1">
        <v>0</v>
      </c>
      <c r="Q106" s="1">
        <v>1.5</v>
      </c>
      <c r="R106" s="1">
        <v>0</v>
      </c>
      <c r="S106" s="1">
        <f t="shared" si="3"/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</row>
    <row r="107" spans="1:28">
      <c r="A107" s="1">
        <v>15383</v>
      </c>
      <c r="B107" s="1">
        <v>2021</v>
      </c>
      <c r="C107" s="1" t="s">
        <v>123</v>
      </c>
      <c r="D107" s="1" t="s">
        <v>296</v>
      </c>
      <c r="E107" s="1">
        <v>63971</v>
      </c>
      <c r="F107" s="1" t="s">
        <v>297</v>
      </c>
      <c r="G107" s="1"/>
      <c r="H107" s="1" t="s">
        <v>126</v>
      </c>
      <c r="I107" s="1" t="s">
        <v>127</v>
      </c>
      <c r="J107" s="1" t="s">
        <v>128</v>
      </c>
      <c r="K107" s="1" t="s">
        <v>38</v>
      </c>
      <c r="L107" s="1" t="str">
        <f t="shared" si="2"/>
        <v>SUN-SOLAR</v>
      </c>
      <c r="M107" s="1">
        <v>1.5</v>
      </c>
      <c r="N107" s="1">
        <v>0.182</v>
      </c>
      <c r="O107" s="1">
        <v>2396</v>
      </c>
      <c r="P107" s="1">
        <v>0.18234</v>
      </c>
      <c r="Q107" s="1">
        <v>1.5</v>
      </c>
      <c r="R107" s="1">
        <v>2396</v>
      </c>
      <c r="S107" s="1">
        <f t="shared" si="3"/>
        <v>436.88664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</row>
    <row r="108" spans="1:28">
      <c r="A108" s="1">
        <v>15384</v>
      </c>
      <c r="B108" s="1">
        <v>2021</v>
      </c>
      <c r="C108" s="1" t="s">
        <v>123</v>
      </c>
      <c r="D108" s="1" t="s">
        <v>298</v>
      </c>
      <c r="E108" s="1">
        <v>60266</v>
      </c>
      <c r="F108" s="1" t="s">
        <v>299</v>
      </c>
      <c r="G108" s="1"/>
      <c r="H108" s="1" t="s">
        <v>126</v>
      </c>
      <c r="I108" s="1" t="s">
        <v>127</v>
      </c>
      <c r="J108" s="1" t="s">
        <v>128</v>
      </c>
      <c r="K108" s="1" t="s">
        <v>38</v>
      </c>
      <c r="L108" s="1" t="str">
        <f t="shared" si="2"/>
        <v>SUN-SOLAR</v>
      </c>
      <c r="M108" s="1">
        <v>6.1</v>
      </c>
      <c r="N108" s="1">
        <v>0.186</v>
      </c>
      <c r="O108" s="1">
        <v>9961</v>
      </c>
      <c r="P108" s="1">
        <v>0.18640999999999999</v>
      </c>
      <c r="Q108" s="1">
        <v>6.1</v>
      </c>
      <c r="R108" s="1">
        <v>9961</v>
      </c>
      <c r="S108" s="1">
        <f t="shared" si="3"/>
        <v>1856.8300099999999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</row>
    <row r="109" spans="1:28">
      <c r="A109" s="1">
        <v>15385</v>
      </c>
      <c r="B109" s="1">
        <v>2021</v>
      </c>
      <c r="C109" s="1" t="s">
        <v>123</v>
      </c>
      <c r="D109" s="1" t="s">
        <v>300</v>
      </c>
      <c r="E109" s="1">
        <v>65623</v>
      </c>
      <c r="F109" s="1" t="s">
        <v>301</v>
      </c>
      <c r="G109" s="1"/>
      <c r="H109" s="1" t="s">
        <v>126</v>
      </c>
      <c r="I109" s="1" t="s">
        <v>127</v>
      </c>
      <c r="J109" s="1" t="s">
        <v>128</v>
      </c>
      <c r="K109" s="1" t="s">
        <v>38</v>
      </c>
      <c r="L109" s="1" t="str">
        <f t="shared" si="2"/>
        <v>SUN-SOLAR</v>
      </c>
      <c r="M109" s="1">
        <v>1.6</v>
      </c>
      <c r="N109" s="1">
        <v>8.4000000000000005E-2</v>
      </c>
      <c r="O109" s="1">
        <v>1179</v>
      </c>
      <c r="P109" s="1">
        <v>8.412E-2</v>
      </c>
      <c r="Q109" s="1">
        <v>1.6</v>
      </c>
      <c r="R109" s="1">
        <v>1179</v>
      </c>
      <c r="S109" s="1">
        <f t="shared" si="3"/>
        <v>99.177480000000003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</row>
    <row r="110" spans="1:28">
      <c r="A110" s="1">
        <v>15386</v>
      </c>
      <c r="B110" s="1">
        <v>2021</v>
      </c>
      <c r="C110" s="1" t="s">
        <v>123</v>
      </c>
      <c r="D110" s="1" t="s">
        <v>302</v>
      </c>
      <c r="E110" s="1">
        <v>59630</v>
      </c>
      <c r="F110" s="1" t="s">
        <v>303</v>
      </c>
      <c r="G110" s="1"/>
      <c r="H110" s="1" t="s">
        <v>126</v>
      </c>
      <c r="I110" s="1" t="s">
        <v>127</v>
      </c>
      <c r="J110" s="1" t="s">
        <v>128</v>
      </c>
      <c r="K110" s="1" t="s">
        <v>38</v>
      </c>
      <c r="L110" s="1" t="str">
        <f t="shared" si="2"/>
        <v>SUN-SOLAR</v>
      </c>
      <c r="M110" s="1">
        <v>5.2</v>
      </c>
      <c r="N110" s="1">
        <v>0.158</v>
      </c>
      <c r="O110" s="1">
        <v>7183</v>
      </c>
      <c r="P110" s="1">
        <v>0.15769</v>
      </c>
      <c r="Q110" s="1">
        <v>5.2</v>
      </c>
      <c r="R110" s="1">
        <v>7183</v>
      </c>
      <c r="S110" s="1">
        <f t="shared" si="3"/>
        <v>1132.6872699999999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</row>
    <row r="111" spans="1:28">
      <c r="A111" s="1">
        <v>15387</v>
      </c>
      <c r="B111" s="1">
        <v>2021</v>
      </c>
      <c r="C111" s="1" t="s">
        <v>123</v>
      </c>
      <c r="D111" s="1" t="s">
        <v>304</v>
      </c>
      <c r="E111" s="1">
        <v>60201</v>
      </c>
      <c r="F111" s="1" t="s">
        <v>305</v>
      </c>
      <c r="G111" s="1"/>
      <c r="H111" s="1" t="s">
        <v>126</v>
      </c>
      <c r="I111" s="1" t="s">
        <v>127</v>
      </c>
      <c r="J111" s="1" t="s">
        <v>128</v>
      </c>
      <c r="K111" s="1" t="s">
        <v>38</v>
      </c>
      <c r="L111" s="1" t="str">
        <f t="shared" si="2"/>
        <v>SUN-SOLAR</v>
      </c>
      <c r="M111" s="1">
        <v>1.2</v>
      </c>
      <c r="N111" s="1">
        <v>0.16500000000000001</v>
      </c>
      <c r="O111" s="1">
        <v>1735</v>
      </c>
      <c r="P111" s="1">
        <v>0.16505</v>
      </c>
      <c r="Q111" s="1">
        <v>1.2</v>
      </c>
      <c r="R111" s="1">
        <v>1735</v>
      </c>
      <c r="S111" s="1">
        <f t="shared" si="3"/>
        <v>286.36175000000003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</row>
    <row r="112" spans="1:28">
      <c r="A112" s="1">
        <v>15388</v>
      </c>
      <c r="B112" s="1">
        <v>2021</v>
      </c>
      <c r="C112" s="1" t="s">
        <v>123</v>
      </c>
      <c r="D112" s="1" t="s">
        <v>306</v>
      </c>
      <c r="E112" s="1">
        <v>10566</v>
      </c>
      <c r="F112" s="1" t="s">
        <v>269</v>
      </c>
      <c r="G112" s="1">
        <v>2</v>
      </c>
      <c r="H112" s="1" t="s">
        <v>126</v>
      </c>
      <c r="I112" s="1" t="s">
        <v>271</v>
      </c>
      <c r="J112" s="1" t="s">
        <v>307</v>
      </c>
      <c r="K112" s="1" t="s">
        <v>31</v>
      </c>
      <c r="L112" s="1" t="str">
        <f t="shared" si="2"/>
        <v>BIT-COAL</v>
      </c>
      <c r="M112" s="1">
        <v>285</v>
      </c>
      <c r="N112" s="1">
        <v>0.19</v>
      </c>
      <c r="O112" s="1">
        <v>473773</v>
      </c>
      <c r="P112" s="1">
        <v>0.18976999999999999</v>
      </c>
      <c r="Q112" s="1">
        <v>285</v>
      </c>
      <c r="R112" s="1">
        <v>473773</v>
      </c>
      <c r="S112" s="1">
        <f t="shared" si="3"/>
        <v>89907.90221</v>
      </c>
      <c r="T112" s="1">
        <v>1.38</v>
      </c>
      <c r="U112" s="1">
        <v>1.446</v>
      </c>
      <c r="V112" s="1">
        <v>2295.0300000000002</v>
      </c>
      <c r="W112" s="1">
        <v>0.21199999999999999</v>
      </c>
      <c r="X112" s="1">
        <v>326.834</v>
      </c>
      <c r="Y112" s="1">
        <v>342.44</v>
      </c>
      <c r="Z112" s="1">
        <v>543661.51500000001</v>
      </c>
      <c r="AA112" s="1">
        <v>100422.151</v>
      </c>
      <c r="AB112" s="1">
        <v>2024</v>
      </c>
    </row>
    <row r="113" spans="1:28">
      <c r="A113" s="1">
        <v>15389</v>
      </c>
      <c r="B113" s="1">
        <v>2021</v>
      </c>
      <c r="C113" s="1" t="s">
        <v>123</v>
      </c>
      <c r="D113" s="1" t="s">
        <v>308</v>
      </c>
      <c r="E113" s="1">
        <v>63355</v>
      </c>
      <c r="F113" s="1" t="s">
        <v>309</v>
      </c>
      <c r="G113" s="1"/>
      <c r="H113" s="1" t="s">
        <v>126</v>
      </c>
      <c r="I113" s="1" t="s">
        <v>127</v>
      </c>
      <c r="J113" s="1" t="s">
        <v>128</v>
      </c>
      <c r="K113" s="1" t="s">
        <v>38</v>
      </c>
      <c r="L113" s="1" t="str">
        <f t="shared" si="2"/>
        <v>SUN-SOLAR</v>
      </c>
      <c r="M113" s="1">
        <v>1.4</v>
      </c>
      <c r="N113" s="1">
        <v>0.252</v>
      </c>
      <c r="O113" s="1">
        <v>3089</v>
      </c>
      <c r="P113" s="1">
        <v>0.25187999999999999</v>
      </c>
      <c r="Q113" s="1">
        <v>1.4</v>
      </c>
      <c r="R113" s="1">
        <v>3089</v>
      </c>
      <c r="S113" s="1">
        <f t="shared" si="3"/>
        <v>778.05732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</row>
    <row r="114" spans="1:28">
      <c r="A114" s="1">
        <v>15390</v>
      </c>
      <c r="B114" s="1">
        <v>2021</v>
      </c>
      <c r="C114" s="1" t="s">
        <v>123</v>
      </c>
      <c r="D114" s="1" t="s">
        <v>310</v>
      </c>
      <c r="E114" s="1">
        <v>57734</v>
      </c>
      <c r="F114" s="1" t="s">
        <v>311</v>
      </c>
      <c r="G114" s="1"/>
      <c r="H114" s="1" t="s">
        <v>126</v>
      </c>
      <c r="I114" s="1" t="s">
        <v>127</v>
      </c>
      <c r="J114" s="1" t="s">
        <v>128</v>
      </c>
      <c r="K114" s="1" t="s">
        <v>38</v>
      </c>
      <c r="L114" s="1" t="str">
        <f t="shared" si="2"/>
        <v>SUN-SOLAR</v>
      </c>
      <c r="M114" s="1">
        <v>1.1000000000000001</v>
      </c>
      <c r="N114" s="1">
        <v>0.15</v>
      </c>
      <c r="O114" s="1">
        <v>1449</v>
      </c>
      <c r="P114" s="1">
        <v>0.15037</v>
      </c>
      <c r="Q114" s="1">
        <v>1.1000000000000001</v>
      </c>
      <c r="R114" s="1">
        <v>1449</v>
      </c>
      <c r="S114" s="1">
        <f t="shared" si="3"/>
        <v>217.88613000000001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</row>
    <row r="115" spans="1:28">
      <c r="A115" s="1">
        <v>15391</v>
      </c>
      <c r="B115" s="1">
        <v>2021</v>
      </c>
      <c r="C115" s="1" t="s">
        <v>123</v>
      </c>
      <c r="D115" s="1" t="s">
        <v>312</v>
      </c>
      <c r="E115" s="1">
        <v>58094</v>
      </c>
      <c r="F115" s="1" t="s">
        <v>313</v>
      </c>
      <c r="G115" s="1"/>
      <c r="H115" s="1" t="s">
        <v>126</v>
      </c>
      <c r="I115" s="1" t="s">
        <v>127</v>
      </c>
      <c r="J115" s="1" t="s">
        <v>128</v>
      </c>
      <c r="K115" s="1" t="s">
        <v>38</v>
      </c>
      <c r="L115" s="1" t="str">
        <f t="shared" si="2"/>
        <v>SUN-SOLAR</v>
      </c>
      <c r="M115" s="1">
        <v>2.1</v>
      </c>
      <c r="N115" s="1"/>
      <c r="O115" s="1"/>
      <c r="P115" s="1">
        <v>0</v>
      </c>
      <c r="Q115" s="1">
        <v>2.1</v>
      </c>
      <c r="R115" s="1">
        <v>0</v>
      </c>
      <c r="S115" s="1">
        <f t="shared" si="3"/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</row>
    <row r="116" spans="1:28">
      <c r="A116" s="1">
        <v>15392</v>
      </c>
      <c r="B116" s="1">
        <v>2021</v>
      </c>
      <c r="C116" s="1" t="s">
        <v>123</v>
      </c>
      <c r="D116" s="1" t="s">
        <v>314</v>
      </c>
      <c r="E116" s="1">
        <v>65465</v>
      </c>
      <c r="F116" s="1" t="s">
        <v>315</v>
      </c>
      <c r="G116" s="1"/>
      <c r="H116" s="1" t="s">
        <v>126</v>
      </c>
      <c r="I116" s="1" t="s">
        <v>127</v>
      </c>
      <c r="J116" s="1" t="s">
        <v>128</v>
      </c>
      <c r="K116" s="1" t="s">
        <v>38</v>
      </c>
      <c r="L116" s="1" t="str">
        <f t="shared" si="2"/>
        <v>SUN-SOLAR</v>
      </c>
      <c r="M116" s="1">
        <v>10</v>
      </c>
      <c r="N116" s="1">
        <v>0.19600000000000001</v>
      </c>
      <c r="O116" s="1">
        <v>17157</v>
      </c>
      <c r="P116" s="1">
        <v>0.19586000000000001</v>
      </c>
      <c r="Q116" s="1">
        <v>10</v>
      </c>
      <c r="R116" s="1">
        <v>17157</v>
      </c>
      <c r="S116" s="1">
        <f t="shared" si="3"/>
        <v>3360.3700200000003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</row>
    <row r="117" spans="1:28">
      <c r="A117" s="1">
        <v>15393</v>
      </c>
      <c r="B117" s="1">
        <v>2021</v>
      </c>
      <c r="C117" s="1" t="s">
        <v>123</v>
      </c>
      <c r="D117" s="1" t="s">
        <v>316</v>
      </c>
      <c r="E117" s="1">
        <v>58208</v>
      </c>
      <c r="F117" s="1" t="s">
        <v>134</v>
      </c>
      <c r="G117" s="1"/>
      <c r="H117" s="1" t="s">
        <v>126</v>
      </c>
      <c r="I117" s="1" t="s">
        <v>155</v>
      </c>
      <c r="J117" s="1" t="s">
        <v>156</v>
      </c>
      <c r="K117" s="1" t="s">
        <v>29</v>
      </c>
      <c r="L117" s="1" t="str">
        <f t="shared" si="2"/>
        <v>LFG-BIOMASS</v>
      </c>
      <c r="M117" s="1">
        <v>9.6</v>
      </c>
      <c r="N117" s="1">
        <v>0.26100000000000001</v>
      </c>
      <c r="O117" s="1">
        <v>21957</v>
      </c>
      <c r="P117" s="1">
        <v>0.26108999999999999</v>
      </c>
      <c r="Q117" s="1">
        <v>9.6</v>
      </c>
      <c r="R117" s="1">
        <v>21957</v>
      </c>
      <c r="S117" s="1">
        <f t="shared" si="3"/>
        <v>5732.7531300000001</v>
      </c>
      <c r="T117" s="1">
        <v>0</v>
      </c>
      <c r="U117" s="1">
        <v>0.38800000000000001</v>
      </c>
      <c r="V117" s="1">
        <v>1003.457</v>
      </c>
      <c r="W117" s="1">
        <v>1.7000000000000001E-2</v>
      </c>
      <c r="X117" s="1">
        <v>0</v>
      </c>
      <c r="Y117" s="1">
        <v>4.26</v>
      </c>
      <c r="Z117" s="1">
        <v>11016.450999999999</v>
      </c>
      <c r="AA117" s="1">
        <v>382.476</v>
      </c>
      <c r="AB117" s="1">
        <v>0</v>
      </c>
    </row>
    <row r="118" spans="1:28">
      <c r="A118" s="1">
        <v>15394</v>
      </c>
      <c r="B118" s="1">
        <v>2021</v>
      </c>
      <c r="C118" s="1" t="s">
        <v>123</v>
      </c>
      <c r="D118" s="1" t="s">
        <v>317</v>
      </c>
      <c r="E118" s="1">
        <v>10122</v>
      </c>
      <c r="F118" s="1" t="s">
        <v>318</v>
      </c>
      <c r="G118" s="1"/>
      <c r="H118" s="1" t="s">
        <v>126</v>
      </c>
      <c r="I118" s="1" t="s">
        <v>165</v>
      </c>
      <c r="J118" s="1" t="s">
        <v>166</v>
      </c>
      <c r="K118" s="1" t="s">
        <v>32</v>
      </c>
      <c r="L118" s="1" t="str">
        <f t="shared" si="2"/>
        <v>NG-GAS</v>
      </c>
      <c r="M118" s="1">
        <v>5</v>
      </c>
      <c r="N118" s="1">
        <v>0.58199999999999996</v>
      </c>
      <c r="O118" s="1">
        <v>25481</v>
      </c>
      <c r="P118" s="1">
        <v>0.58176000000000005</v>
      </c>
      <c r="Q118" s="1">
        <v>5</v>
      </c>
      <c r="R118" s="1">
        <v>25481</v>
      </c>
      <c r="S118" s="1">
        <f t="shared" si="3"/>
        <v>14823.826560000001</v>
      </c>
      <c r="T118" s="1">
        <v>1.778</v>
      </c>
      <c r="U118" s="1">
        <v>1.7000000000000001E-2</v>
      </c>
      <c r="V118" s="1">
        <v>617.06799999999998</v>
      </c>
      <c r="W118" s="1">
        <v>1.2E-2</v>
      </c>
      <c r="X118" s="1">
        <v>22.654</v>
      </c>
      <c r="Y118" s="1">
        <v>0.215</v>
      </c>
      <c r="Z118" s="1">
        <v>7861.7510000000002</v>
      </c>
      <c r="AA118" s="1">
        <v>296.58300000000003</v>
      </c>
      <c r="AB118" s="1">
        <v>0</v>
      </c>
    </row>
    <row r="119" spans="1:28">
      <c r="A119" s="1">
        <v>15395</v>
      </c>
      <c r="B119" s="1">
        <v>2021</v>
      </c>
      <c r="C119" s="1" t="s">
        <v>123</v>
      </c>
      <c r="D119" s="1" t="s">
        <v>319</v>
      </c>
      <c r="E119" s="1">
        <v>58235</v>
      </c>
      <c r="F119" s="1" t="s">
        <v>134</v>
      </c>
      <c r="G119" s="1"/>
      <c r="H119" s="1" t="s">
        <v>126</v>
      </c>
      <c r="I119" s="1" t="s">
        <v>165</v>
      </c>
      <c r="J119" s="1" t="s">
        <v>166</v>
      </c>
      <c r="K119" s="1" t="s">
        <v>32</v>
      </c>
      <c r="L119" s="1" t="str">
        <f t="shared" si="2"/>
        <v>NG-GAS</v>
      </c>
      <c r="M119" s="1">
        <v>73</v>
      </c>
      <c r="N119" s="1">
        <v>8.5000000000000006E-2</v>
      </c>
      <c r="O119" s="1">
        <v>54110</v>
      </c>
      <c r="P119" s="1">
        <v>8.4620000000000001E-2</v>
      </c>
      <c r="Q119" s="1">
        <v>73</v>
      </c>
      <c r="R119" s="1">
        <v>54110</v>
      </c>
      <c r="S119" s="1">
        <f t="shared" si="3"/>
        <v>4578.7882</v>
      </c>
      <c r="T119" s="1">
        <v>0.13200000000000001</v>
      </c>
      <c r="U119" s="1">
        <v>6.0000000000000001E-3</v>
      </c>
      <c r="V119" s="1">
        <v>1161.027</v>
      </c>
      <c r="W119" s="1">
        <v>2.3E-2</v>
      </c>
      <c r="X119" s="1">
        <v>3.5750000000000002</v>
      </c>
      <c r="Y119" s="1">
        <v>0.159</v>
      </c>
      <c r="Z119" s="1">
        <v>31411.594000000001</v>
      </c>
      <c r="AA119" s="1">
        <v>1242.6959999999999</v>
      </c>
      <c r="AB119" s="1">
        <v>0</v>
      </c>
    </row>
    <row r="120" spans="1:28">
      <c r="A120" s="1">
        <v>15396</v>
      </c>
      <c r="B120" s="1">
        <v>2021</v>
      </c>
      <c r="C120" s="1" t="s">
        <v>123</v>
      </c>
      <c r="D120" s="1" t="s">
        <v>320</v>
      </c>
      <c r="E120" s="1">
        <v>58165</v>
      </c>
      <c r="F120" s="1" t="s">
        <v>321</v>
      </c>
      <c r="G120" s="1"/>
      <c r="H120" s="1" t="s">
        <v>126</v>
      </c>
      <c r="I120" s="1" t="s">
        <v>155</v>
      </c>
      <c r="J120" s="1" t="s">
        <v>166</v>
      </c>
      <c r="K120" s="1" t="s">
        <v>32</v>
      </c>
      <c r="L120" s="1" t="str">
        <f t="shared" si="2"/>
        <v>NG-GAS</v>
      </c>
      <c r="M120" s="1">
        <v>6.2</v>
      </c>
      <c r="N120" s="1">
        <v>0.58799999999999997</v>
      </c>
      <c r="O120" s="1">
        <v>31927</v>
      </c>
      <c r="P120" s="1">
        <v>0.58784000000000003</v>
      </c>
      <c r="Q120" s="1">
        <v>6.2</v>
      </c>
      <c r="R120" s="1">
        <v>31927</v>
      </c>
      <c r="S120" s="1">
        <f t="shared" si="3"/>
        <v>18767.967680000002</v>
      </c>
      <c r="T120" s="1">
        <v>14.271000000000001</v>
      </c>
      <c r="U120" s="1">
        <v>1.7000000000000001E-2</v>
      </c>
      <c r="V120" s="1">
        <v>614.69799999999998</v>
      </c>
      <c r="W120" s="1">
        <v>1.2E-2</v>
      </c>
      <c r="X120" s="1">
        <v>227.815</v>
      </c>
      <c r="Y120" s="1">
        <v>0.26800000000000002</v>
      </c>
      <c r="Z120" s="1">
        <v>9812.7340000000004</v>
      </c>
      <c r="AA120" s="1">
        <v>370.15300000000002</v>
      </c>
      <c r="AB120" s="1">
        <v>0</v>
      </c>
    </row>
    <row r="121" spans="1:28">
      <c r="A121" s="1">
        <v>15397</v>
      </c>
      <c r="B121" s="1">
        <v>2021</v>
      </c>
      <c r="C121" s="1" t="s">
        <v>123</v>
      </c>
      <c r="D121" s="1" t="s">
        <v>322</v>
      </c>
      <c r="E121" s="1">
        <v>63356</v>
      </c>
      <c r="F121" s="1" t="s">
        <v>323</v>
      </c>
      <c r="G121" s="1"/>
      <c r="H121" s="1" t="s">
        <v>126</v>
      </c>
      <c r="I121" s="1" t="s">
        <v>127</v>
      </c>
      <c r="J121" s="1" t="s">
        <v>128</v>
      </c>
      <c r="K121" s="1" t="s">
        <v>38</v>
      </c>
      <c r="L121" s="1" t="str">
        <f t="shared" si="2"/>
        <v>SUN-SOLAR</v>
      </c>
      <c r="M121" s="1">
        <v>1.9</v>
      </c>
      <c r="N121" s="1">
        <v>0.17899999999999999</v>
      </c>
      <c r="O121" s="1">
        <v>2978</v>
      </c>
      <c r="P121" s="1">
        <v>0.17892</v>
      </c>
      <c r="Q121" s="1">
        <v>1.9</v>
      </c>
      <c r="R121" s="1">
        <v>2978</v>
      </c>
      <c r="S121" s="1">
        <f t="shared" si="3"/>
        <v>532.82375999999999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</row>
    <row r="122" spans="1:28">
      <c r="A122" s="1">
        <v>15398</v>
      </c>
      <c r="B122" s="1">
        <v>2021</v>
      </c>
      <c r="C122" s="1" t="s">
        <v>123</v>
      </c>
      <c r="D122" s="1" t="s">
        <v>324</v>
      </c>
      <c r="E122" s="1">
        <v>63357</v>
      </c>
      <c r="F122" s="1" t="s">
        <v>325</v>
      </c>
      <c r="G122" s="1"/>
      <c r="H122" s="1" t="s">
        <v>126</v>
      </c>
      <c r="I122" s="1" t="s">
        <v>127</v>
      </c>
      <c r="J122" s="1" t="s">
        <v>128</v>
      </c>
      <c r="K122" s="1" t="s">
        <v>38</v>
      </c>
      <c r="L122" s="1" t="str">
        <f t="shared" si="2"/>
        <v>SUN-SOLAR</v>
      </c>
      <c r="M122" s="1">
        <v>3.7</v>
      </c>
      <c r="N122" s="1">
        <v>0.18</v>
      </c>
      <c r="O122" s="1">
        <v>5831</v>
      </c>
      <c r="P122" s="1">
        <v>0.1799</v>
      </c>
      <c r="Q122" s="1">
        <v>3.7</v>
      </c>
      <c r="R122" s="1">
        <v>5831</v>
      </c>
      <c r="S122" s="1">
        <f t="shared" si="3"/>
        <v>1048.9969000000001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</row>
    <row r="123" spans="1:28">
      <c r="A123" s="1">
        <v>15399</v>
      </c>
      <c r="B123" s="1">
        <v>2021</v>
      </c>
      <c r="C123" s="1" t="s">
        <v>123</v>
      </c>
      <c r="D123" s="1" t="s">
        <v>326</v>
      </c>
      <c r="E123" s="1">
        <v>60776</v>
      </c>
      <c r="F123" s="1" t="s">
        <v>327</v>
      </c>
      <c r="G123" s="1"/>
      <c r="H123" s="1" t="s">
        <v>126</v>
      </c>
      <c r="I123" s="1" t="s">
        <v>127</v>
      </c>
      <c r="J123" s="1" t="s">
        <v>128</v>
      </c>
      <c r="K123" s="1" t="s">
        <v>38</v>
      </c>
      <c r="L123" s="1" t="str">
        <f t="shared" si="2"/>
        <v>SUN-SOLAR</v>
      </c>
      <c r="M123" s="1">
        <v>1</v>
      </c>
      <c r="N123" s="1">
        <v>0.09</v>
      </c>
      <c r="O123" s="1">
        <v>790</v>
      </c>
      <c r="P123" s="1">
        <v>9.0179999999999996E-2</v>
      </c>
      <c r="Q123" s="1">
        <v>1</v>
      </c>
      <c r="R123" s="1">
        <v>790</v>
      </c>
      <c r="S123" s="1">
        <f t="shared" si="3"/>
        <v>71.242199999999997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</row>
    <row r="124" spans="1:28">
      <c r="A124" s="1">
        <v>15400</v>
      </c>
      <c r="B124" s="1">
        <v>2021</v>
      </c>
      <c r="C124" s="1" t="s">
        <v>123</v>
      </c>
      <c r="D124" s="1" t="s">
        <v>328</v>
      </c>
      <c r="E124" s="1">
        <v>62598</v>
      </c>
      <c r="F124" s="1" t="s">
        <v>329</v>
      </c>
      <c r="G124" s="1"/>
      <c r="H124" s="1" t="s">
        <v>126</v>
      </c>
      <c r="I124" s="1" t="s">
        <v>127</v>
      </c>
      <c r="J124" s="1" t="s">
        <v>128</v>
      </c>
      <c r="K124" s="1" t="s">
        <v>38</v>
      </c>
      <c r="L124" s="1" t="str">
        <f t="shared" si="2"/>
        <v>SUN-SOLAR</v>
      </c>
      <c r="M124" s="1">
        <v>1.4</v>
      </c>
      <c r="N124" s="1">
        <v>0.12</v>
      </c>
      <c r="O124" s="1">
        <v>1470</v>
      </c>
      <c r="P124" s="1">
        <v>0.11985999999999999</v>
      </c>
      <c r="Q124" s="1">
        <v>1.4</v>
      </c>
      <c r="R124" s="1">
        <v>1470</v>
      </c>
      <c r="S124" s="1">
        <f t="shared" si="3"/>
        <v>176.1942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</row>
    <row r="125" spans="1:28">
      <c r="A125" s="1">
        <v>15401</v>
      </c>
      <c r="B125" s="1">
        <v>2021</v>
      </c>
      <c r="C125" s="1" t="s">
        <v>123</v>
      </c>
      <c r="D125" s="1" t="s">
        <v>330</v>
      </c>
      <c r="E125" s="1">
        <v>58029</v>
      </c>
      <c r="F125" s="1" t="s">
        <v>132</v>
      </c>
      <c r="G125" s="1"/>
      <c r="H125" s="1" t="s">
        <v>126</v>
      </c>
      <c r="I125" s="1" t="s">
        <v>127</v>
      </c>
      <c r="J125" s="1" t="s">
        <v>128</v>
      </c>
      <c r="K125" s="1" t="s">
        <v>38</v>
      </c>
      <c r="L125" s="1" t="str">
        <f t="shared" si="2"/>
        <v>SUN-SOLAR</v>
      </c>
      <c r="M125" s="1">
        <v>3.9</v>
      </c>
      <c r="N125" s="1">
        <v>0.17299999999999999</v>
      </c>
      <c r="O125" s="1">
        <v>5907</v>
      </c>
      <c r="P125" s="1">
        <v>0.1729</v>
      </c>
      <c r="Q125" s="1">
        <v>3.9</v>
      </c>
      <c r="R125" s="1">
        <v>5907</v>
      </c>
      <c r="S125" s="1">
        <f t="shared" si="3"/>
        <v>1021.3203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</row>
    <row r="126" spans="1:28">
      <c r="A126" s="1">
        <v>15402</v>
      </c>
      <c r="B126" s="1">
        <v>2021</v>
      </c>
      <c r="C126" s="1" t="s">
        <v>123</v>
      </c>
      <c r="D126" s="1" t="s">
        <v>331</v>
      </c>
      <c r="E126" s="1">
        <v>58536</v>
      </c>
      <c r="F126" s="1" t="s">
        <v>134</v>
      </c>
      <c r="G126" s="1"/>
      <c r="H126" s="1" t="s">
        <v>126</v>
      </c>
      <c r="I126" s="1" t="s">
        <v>127</v>
      </c>
      <c r="J126" s="1" t="s">
        <v>128</v>
      </c>
      <c r="K126" s="1" t="s">
        <v>38</v>
      </c>
      <c r="L126" s="1" t="str">
        <f t="shared" si="2"/>
        <v>SUN-SOLAR</v>
      </c>
      <c r="M126" s="1">
        <v>3</v>
      </c>
      <c r="N126" s="1">
        <v>0.125</v>
      </c>
      <c r="O126" s="1">
        <v>3288</v>
      </c>
      <c r="P126" s="1">
        <v>0.12511</v>
      </c>
      <c r="Q126" s="1">
        <v>3</v>
      </c>
      <c r="R126" s="1">
        <v>3288</v>
      </c>
      <c r="S126" s="1">
        <f t="shared" si="3"/>
        <v>411.36167999999998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</row>
    <row r="127" spans="1:28">
      <c r="A127" s="1">
        <v>15403</v>
      </c>
      <c r="B127" s="1">
        <v>2021</v>
      </c>
      <c r="C127" s="1" t="s">
        <v>123</v>
      </c>
      <c r="D127" s="1" t="s">
        <v>332</v>
      </c>
      <c r="E127" s="1">
        <v>58512</v>
      </c>
      <c r="F127" s="1" t="s">
        <v>132</v>
      </c>
      <c r="G127" s="1"/>
      <c r="H127" s="1" t="s">
        <v>126</v>
      </c>
      <c r="I127" s="1" t="s">
        <v>127</v>
      </c>
      <c r="J127" s="1" t="s">
        <v>128</v>
      </c>
      <c r="K127" s="1" t="s">
        <v>38</v>
      </c>
      <c r="L127" s="1" t="str">
        <f t="shared" si="2"/>
        <v>SUN-SOLAR</v>
      </c>
      <c r="M127" s="1">
        <v>3.1</v>
      </c>
      <c r="N127" s="1">
        <v>0.186</v>
      </c>
      <c r="O127" s="1">
        <v>5050</v>
      </c>
      <c r="P127" s="1">
        <v>0.18595999999999999</v>
      </c>
      <c r="Q127" s="1">
        <v>3.1</v>
      </c>
      <c r="R127" s="1">
        <v>5050</v>
      </c>
      <c r="S127" s="1">
        <f t="shared" si="3"/>
        <v>939.09799999999996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</row>
    <row r="128" spans="1:28">
      <c r="A128" s="1">
        <v>15404</v>
      </c>
      <c r="B128" s="1">
        <v>2021</v>
      </c>
      <c r="C128" s="1" t="s">
        <v>123</v>
      </c>
      <c r="D128" s="1" t="s">
        <v>333</v>
      </c>
      <c r="E128" s="1">
        <v>58359</v>
      </c>
      <c r="F128" s="1" t="s">
        <v>334</v>
      </c>
      <c r="G128" s="1"/>
      <c r="H128" s="1" t="s">
        <v>126</v>
      </c>
      <c r="I128" s="1" t="s">
        <v>127</v>
      </c>
      <c r="J128" s="1" t="s">
        <v>128</v>
      </c>
      <c r="K128" s="1" t="s">
        <v>38</v>
      </c>
      <c r="L128" s="1" t="str">
        <f t="shared" si="2"/>
        <v>SUN-SOLAR</v>
      </c>
      <c r="M128" s="1">
        <v>2.2999999999999998</v>
      </c>
      <c r="N128" s="1">
        <v>0.157</v>
      </c>
      <c r="O128" s="1">
        <v>3164</v>
      </c>
      <c r="P128" s="1">
        <v>0.15704000000000001</v>
      </c>
      <c r="Q128" s="1">
        <v>2.2999999999999998</v>
      </c>
      <c r="R128" s="1">
        <v>3164</v>
      </c>
      <c r="S128" s="1">
        <f t="shared" si="3"/>
        <v>496.87456000000003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</row>
    <row r="129" spans="1:28">
      <c r="A129" s="1">
        <v>15405</v>
      </c>
      <c r="B129" s="1">
        <v>2021</v>
      </c>
      <c r="C129" s="1" t="s">
        <v>123</v>
      </c>
      <c r="D129" s="1" t="s">
        <v>335</v>
      </c>
      <c r="E129" s="1">
        <v>58881</v>
      </c>
      <c r="F129" s="1" t="s">
        <v>336</v>
      </c>
      <c r="G129" s="1"/>
      <c r="H129" s="1" t="s">
        <v>126</v>
      </c>
      <c r="I129" s="1" t="s">
        <v>127</v>
      </c>
      <c r="J129" s="1" t="s">
        <v>128</v>
      </c>
      <c r="K129" s="1" t="s">
        <v>38</v>
      </c>
      <c r="L129" s="1" t="str">
        <f t="shared" si="2"/>
        <v>SUN-SOLAR</v>
      </c>
      <c r="M129" s="1">
        <v>2.9</v>
      </c>
      <c r="N129" s="1">
        <v>0.153</v>
      </c>
      <c r="O129" s="1">
        <v>3875</v>
      </c>
      <c r="P129" s="1">
        <v>0.15254000000000001</v>
      </c>
      <c r="Q129" s="1">
        <v>2.9</v>
      </c>
      <c r="R129" s="1">
        <v>3875</v>
      </c>
      <c r="S129" s="1">
        <f t="shared" si="3"/>
        <v>591.09250000000009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</row>
    <row r="130" spans="1:28">
      <c r="A130" s="1">
        <v>15406</v>
      </c>
      <c r="B130" s="1">
        <v>2021</v>
      </c>
      <c r="C130" s="1" t="s">
        <v>123</v>
      </c>
      <c r="D130" s="1" t="s">
        <v>337</v>
      </c>
      <c r="E130" s="1">
        <v>10643</v>
      </c>
      <c r="F130" s="1" t="s">
        <v>269</v>
      </c>
      <c r="G130" s="1">
        <v>3</v>
      </c>
      <c r="H130" s="1" t="s">
        <v>126</v>
      </c>
      <c r="I130" s="1" t="s">
        <v>271</v>
      </c>
      <c r="J130" s="1" t="s">
        <v>282</v>
      </c>
      <c r="K130" s="1" t="s">
        <v>29</v>
      </c>
      <c r="L130" s="1" t="str">
        <f t="shared" si="2"/>
        <v>MSW-BIOMASS</v>
      </c>
      <c r="M130" s="1">
        <v>34.9</v>
      </c>
      <c r="N130" s="1">
        <v>0.81699999999999995</v>
      </c>
      <c r="O130" s="1">
        <v>249654</v>
      </c>
      <c r="P130" s="1">
        <v>0.79679</v>
      </c>
      <c r="Q130" s="1">
        <v>69.8</v>
      </c>
      <c r="R130" s="1">
        <v>487198</v>
      </c>
      <c r="S130" s="1">
        <f t="shared" si="3"/>
        <v>198921.81065999999</v>
      </c>
      <c r="T130" s="1">
        <v>3.07</v>
      </c>
      <c r="U130" s="1">
        <v>0.52100000000000002</v>
      </c>
      <c r="V130" s="1">
        <v>2159.134</v>
      </c>
      <c r="W130" s="1">
        <v>1.385</v>
      </c>
      <c r="X130" s="1">
        <v>747.90599999999995</v>
      </c>
      <c r="Y130" s="1">
        <v>126.83</v>
      </c>
      <c r="Z130" s="1">
        <v>525962.98899999994</v>
      </c>
      <c r="AA130" s="1">
        <v>674784.38800000004</v>
      </c>
      <c r="AB130" s="1">
        <v>0</v>
      </c>
    </row>
    <row r="131" spans="1:28">
      <c r="A131" s="1">
        <v>15407</v>
      </c>
      <c r="B131" s="1">
        <v>2021</v>
      </c>
      <c r="C131" s="1" t="s">
        <v>123</v>
      </c>
      <c r="D131" s="1" t="s">
        <v>337</v>
      </c>
      <c r="E131" s="1">
        <v>10643</v>
      </c>
      <c r="F131" s="1" t="s">
        <v>270</v>
      </c>
      <c r="G131" s="1">
        <v>3</v>
      </c>
      <c r="H131" s="1" t="s">
        <v>126</v>
      </c>
      <c r="I131" s="1" t="s">
        <v>271</v>
      </c>
      <c r="J131" s="1" t="s">
        <v>282</v>
      </c>
      <c r="K131" s="1" t="s">
        <v>29</v>
      </c>
      <c r="L131" s="1" t="str">
        <f t="shared" si="2"/>
        <v>MSW-BIOMASS</v>
      </c>
      <c r="M131" s="1">
        <v>34.9</v>
      </c>
      <c r="N131" s="1">
        <v>0.77700000000000002</v>
      </c>
      <c r="O131" s="1">
        <v>237544</v>
      </c>
      <c r="P131" s="1">
        <v>0.79679</v>
      </c>
      <c r="Q131" s="1">
        <v>69.8</v>
      </c>
      <c r="R131" s="1">
        <v>487198</v>
      </c>
      <c r="S131" s="1">
        <f t="shared" si="3"/>
        <v>189272.68375999999</v>
      </c>
      <c r="T131" s="1">
        <v>3.07</v>
      </c>
      <c r="U131" s="1">
        <v>0.52100000000000002</v>
      </c>
      <c r="V131" s="1">
        <v>2159.134</v>
      </c>
      <c r="W131" s="1">
        <v>1.385</v>
      </c>
      <c r="X131" s="1">
        <v>747.90599999999995</v>
      </c>
      <c r="Y131" s="1">
        <v>126.83</v>
      </c>
      <c r="Z131" s="1">
        <v>525962.98899999994</v>
      </c>
      <c r="AA131" s="1">
        <v>674784.38800000004</v>
      </c>
      <c r="AB131" s="1">
        <v>0</v>
      </c>
    </row>
    <row r="132" spans="1:28">
      <c r="A132" s="1">
        <v>15408</v>
      </c>
      <c r="B132" s="1">
        <v>2021</v>
      </c>
      <c r="C132" s="1" t="s">
        <v>123</v>
      </c>
      <c r="D132" s="1" t="s">
        <v>338</v>
      </c>
      <c r="E132" s="1">
        <v>59446</v>
      </c>
      <c r="F132" s="1" t="s">
        <v>339</v>
      </c>
      <c r="G132" s="1"/>
      <c r="H132" s="1" t="s">
        <v>126</v>
      </c>
      <c r="I132" s="1" t="s">
        <v>127</v>
      </c>
      <c r="J132" s="1" t="s">
        <v>128</v>
      </c>
      <c r="K132" s="1" t="s">
        <v>38</v>
      </c>
      <c r="L132" s="1" t="str">
        <f t="shared" ref="L132:L195" si="4">J132&amp;"-"&amp;K132</f>
        <v>SUN-SOLAR</v>
      </c>
      <c r="M132" s="1">
        <v>5</v>
      </c>
      <c r="N132" s="1">
        <v>0.15</v>
      </c>
      <c r="O132" s="1">
        <v>6551</v>
      </c>
      <c r="P132" s="1">
        <v>0.14957000000000001</v>
      </c>
      <c r="Q132" s="1">
        <v>5</v>
      </c>
      <c r="R132" s="1">
        <v>6551</v>
      </c>
      <c r="S132" s="1">
        <f t="shared" ref="S132:S195" si="5">P132*O132</f>
        <v>979.83307000000002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</row>
    <row r="133" spans="1:28">
      <c r="A133" s="1">
        <v>15409</v>
      </c>
      <c r="B133" s="1">
        <v>2021</v>
      </c>
      <c r="C133" s="1" t="s">
        <v>123</v>
      </c>
      <c r="D133" s="1" t="s">
        <v>340</v>
      </c>
      <c r="E133" s="1">
        <v>5083</v>
      </c>
      <c r="F133" s="1" t="s">
        <v>341</v>
      </c>
      <c r="G133" s="1"/>
      <c r="H133" s="1" t="s">
        <v>126</v>
      </c>
      <c r="I133" s="1" t="s">
        <v>165</v>
      </c>
      <c r="J133" s="1" t="s">
        <v>166</v>
      </c>
      <c r="K133" s="1" t="s">
        <v>32</v>
      </c>
      <c r="L133" s="1" t="str">
        <f t="shared" si="4"/>
        <v>NG-GAS</v>
      </c>
      <c r="M133" s="1">
        <v>99.4</v>
      </c>
      <c r="N133" s="1">
        <v>0.03</v>
      </c>
      <c r="O133" s="1">
        <v>25904.62</v>
      </c>
      <c r="P133" s="1">
        <v>2.9749999999999999E-2</v>
      </c>
      <c r="Q133" s="1">
        <v>231.2</v>
      </c>
      <c r="R133" s="1">
        <v>60253</v>
      </c>
      <c r="S133" s="1">
        <f t="shared" si="5"/>
        <v>770.66244499999993</v>
      </c>
      <c r="T133" s="1">
        <v>0.23400000000000001</v>
      </c>
      <c r="U133" s="1">
        <v>6.0000000000000001E-3</v>
      </c>
      <c r="V133" s="1">
        <v>1157.596</v>
      </c>
      <c r="W133" s="1">
        <v>2.3E-2</v>
      </c>
      <c r="X133" s="1">
        <v>7.04</v>
      </c>
      <c r="Y133" s="1">
        <v>0.17599999999999999</v>
      </c>
      <c r="Z133" s="1">
        <v>34874.322</v>
      </c>
      <c r="AA133" s="1">
        <v>1384.4069999999999</v>
      </c>
      <c r="AB133" s="1">
        <v>0</v>
      </c>
    </row>
    <row r="134" spans="1:28">
      <c r="A134" s="1">
        <v>15410</v>
      </c>
      <c r="B134" s="1">
        <v>2021</v>
      </c>
      <c r="C134" s="1" t="s">
        <v>123</v>
      </c>
      <c r="D134" s="1" t="s">
        <v>340</v>
      </c>
      <c r="E134" s="1">
        <v>5083</v>
      </c>
      <c r="F134" s="1" t="s">
        <v>342</v>
      </c>
      <c r="G134" s="1"/>
      <c r="H134" s="1" t="s">
        <v>126</v>
      </c>
      <c r="I134" s="1" t="s">
        <v>165</v>
      </c>
      <c r="J134" s="1" t="s">
        <v>166</v>
      </c>
      <c r="K134" s="1" t="s">
        <v>32</v>
      </c>
      <c r="L134" s="1" t="str">
        <f t="shared" si="4"/>
        <v>NG-GAS</v>
      </c>
      <c r="M134" s="1">
        <v>131.80000000000001</v>
      </c>
      <c r="N134" s="1">
        <v>0.03</v>
      </c>
      <c r="O134" s="1">
        <v>34348.379999999997</v>
      </c>
      <c r="P134" s="1">
        <v>2.9749999999999999E-2</v>
      </c>
      <c r="Q134" s="1">
        <v>231.2</v>
      </c>
      <c r="R134" s="1">
        <v>60253</v>
      </c>
      <c r="S134" s="1">
        <f t="shared" si="5"/>
        <v>1021.8643049999998</v>
      </c>
      <c r="T134" s="1">
        <v>0.23400000000000001</v>
      </c>
      <c r="U134" s="1">
        <v>6.0000000000000001E-3</v>
      </c>
      <c r="V134" s="1">
        <v>1157.596</v>
      </c>
      <c r="W134" s="1">
        <v>2.3E-2</v>
      </c>
      <c r="X134" s="1">
        <v>7.04</v>
      </c>
      <c r="Y134" s="1">
        <v>0.17599999999999999</v>
      </c>
      <c r="Z134" s="1">
        <v>34874.322</v>
      </c>
      <c r="AA134" s="1">
        <v>1384.4069999999999</v>
      </c>
      <c r="AB134" s="1">
        <v>0</v>
      </c>
    </row>
    <row r="135" spans="1:28">
      <c r="A135" s="1">
        <v>15411</v>
      </c>
      <c r="B135" s="1">
        <v>2021</v>
      </c>
      <c r="C135" s="1" t="s">
        <v>123</v>
      </c>
      <c r="D135" s="1" t="s">
        <v>343</v>
      </c>
      <c r="E135" s="1">
        <v>56884</v>
      </c>
      <c r="F135" s="1" t="s">
        <v>344</v>
      </c>
      <c r="G135" s="1"/>
      <c r="H135" s="1" t="s">
        <v>126</v>
      </c>
      <c r="I135" s="1" t="s">
        <v>155</v>
      </c>
      <c r="J135" s="1" t="s">
        <v>156</v>
      </c>
      <c r="K135" s="1" t="s">
        <v>29</v>
      </c>
      <c r="L135" s="1" t="str">
        <f t="shared" si="4"/>
        <v>LFG-BIOMASS</v>
      </c>
      <c r="M135" s="1">
        <v>1.6</v>
      </c>
      <c r="N135" s="1">
        <v>0.42199999999999999</v>
      </c>
      <c r="O135" s="1">
        <v>5912.6670000000004</v>
      </c>
      <c r="P135" s="1">
        <v>0.42185</v>
      </c>
      <c r="Q135" s="1">
        <v>4.8</v>
      </c>
      <c r="R135" s="1">
        <v>17738.001</v>
      </c>
      <c r="S135" s="1">
        <f t="shared" si="5"/>
        <v>2494.25857395</v>
      </c>
      <c r="T135" s="1">
        <v>0</v>
      </c>
      <c r="U135" s="1">
        <v>0.43099999999999999</v>
      </c>
      <c r="V135" s="1">
        <v>0</v>
      </c>
      <c r="W135" s="1">
        <v>0</v>
      </c>
      <c r="X135" s="1">
        <v>0</v>
      </c>
      <c r="Y135" s="1">
        <v>3.8210000000000002</v>
      </c>
      <c r="Z135" s="1">
        <v>0</v>
      </c>
      <c r="AA135" s="1">
        <v>0</v>
      </c>
      <c r="AB135" s="1">
        <v>0</v>
      </c>
    </row>
    <row r="136" spans="1:28">
      <c r="A136" s="1">
        <v>15412</v>
      </c>
      <c r="B136" s="1">
        <v>2021</v>
      </c>
      <c r="C136" s="1" t="s">
        <v>123</v>
      </c>
      <c r="D136" s="1" t="s">
        <v>343</v>
      </c>
      <c r="E136" s="1">
        <v>56884</v>
      </c>
      <c r="F136" s="1" t="s">
        <v>345</v>
      </c>
      <c r="G136" s="1"/>
      <c r="H136" s="1" t="s">
        <v>126</v>
      </c>
      <c r="I136" s="1" t="s">
        <v>155</v>
      </c>
      <c r="J136" s="1" t="s">
        <v>156</v>
      </c>
      <c r="K136" s="1" t="s">
        <v>29</v>
      </c>
      <c r="L136" s="1" t="str">
        <f t="shared" si="4"/>
        <v>LFG-BIOMASS</v>
      </c>
      <c r="M136" s="1">
        <v>1.6</v>
      </c>
      <c r="N136" s="1">
        <v>0.42199999999999999</v>
      </c>
      <c r="O136" s="1">
        <v>5912.6670000000004</v>
      </c>
      <c r="P136" s="1">
        <v>0.42185</v>
      </c>
      <c r="Q136" s="1">
        <v>4.8</v>
      </c>
      <c r="R136" s="1">
        <v>17738.001</v>
      </c>
      <c r="S136" s="1">
        <f t="shared" si="5"/>
        <v>2494.25857395</v>
      </c>
      <c r="T136" s="1">
        <v>0</v>
      </c>
      <c r="U136" s="1">
        <v>0.43099999999999999</v>
      </c>
      <c r="V136" s="1">
        <v>0</v>
      </c>
      <c r="W136" s="1">
        <v>0</v>
      </c>
      <c r="X136" s="1">
        <v>0</v>
      </c>
      <c r="Y136" s="1">
        <v>3.8210000000000002</v>
      </c>
      <c r="Z136" s="1">
        <v>0</v>
      </c>
      <c r="AA136" s="1">
        <v>0</v>
      </c>
      <c r="AB136" s="1">
        <v>0</v>
      </c>
    </row>
    <row r="137" spans="1:28">
      <c r="A137" s="1">
        <v>15413</v>
      </c>
      <c r="B137" s="1">
        <v>2021</v>
      </c>
      <c r="C137" s="1" t="s">
        <v>123</v>
      </c>
      <c r="D137" s="1" t="s">
        <v>343</v>
      </c>
      <c r="E137" s="1">
        <v>56884</v>
      </c>
      <c r="F137" s="1" t="s">
        <v>269</v>
      </c>
      <c r="G137" s="1"/>
      <c r="H137" s="1" t="s">
        <v>126</v>
      </c>
      <c r="I137" s="1" t="s">
        <v>155</v>
      </c>
      <c r="J137" s="1" t="s">
        <v>156</v>
      </c>
      <c r="K137" s="1" t="s">
        <v>29</v>
      </c>
      <c r="L137" s="1" t="str">
        <f t="shared" si="4"/>
        <v>LFG-BIOMASS</v>
      </c>
      <c r="M137" s="1">
        <v>1.6</v>
      </c>
      <c r="N137" s="1">
        <v>0.42199999999999999</v>
      </c>
      <c r="O137" s="1">
        <v>5912.6670000000004</v>
      </c>
      <c r="P137" s="1">
        <v>0.42185</v>
      </c>
      <c r="Q137" s="1">
        <v>4.8</v>
      </c>
      <c r="R137" s="1">
        <v>17738.001</v>
      </c>
      <c r="S137" s="1">
        <f t="shared" si="5"/>
        <v>2494.25857395</v>
      </c>
      <c r="T137" s="1">
        <v>0</v>
      </c>
      <c r="U137" s="1">
        <v>0.43099999999999999</v>
      </c>
      <c r="V137" s="1">
        <v>0</v>
      </c>
      <c r="W137" s="1">
        <v>0</v>
      </c>
      <c r="X137" s="1">
        <v>0</v>
      </c>
      <c r="Y137" s="1">
        <v>3.8210000000000002</v>
      </c>
      <c r="Z137" s="1">
        <v>0</v>
      </c>
      <c r="AA137" s="1">
        <v>0</v>
      </c>
      <c r="AB137" s="1">
        <v>0</v>
      </c>
    </row>
    <row r="138" spans="1:28">
      <c r="A138" s="1">
        <v>15414</v>
      </c>
      <c r="B138" s="1">
        <v>2021</v>
      </c>
      <c r="C138" s="1" t="s">
        <v>123</v>
      </c>
      <c r="D138" s="1" t="s">
        <v>346</v>
      </c>
      <c r="E138" s="1">
        <v>62905</v>
      </c>
      <c r="F138" s="1" t="s">
        <v>347</v>
      </c>
      <c r="G138" s="1"/>
      <c r="H138" s="1" t="s">
        <v>126</v>
      </c>
      <c r="I138" s="1" t="s">
        <v>127</v>
      </c>
      <c r="J138" s="1" t="s">
        <v>128</v>
      </c>
      <c r="K138" s="1" t="s">
        <v>38</v>
      </c>
      <c r="L138" s="1" t="str">
        <f t="shared" si="4"/>
        <v>SUN-SOLAR</v>
      </c>
      <c r="M138" s="1">
        <v>4.5</v>
      </c>
      <c r="N138" s="1">
        <v>0.19600000000000001</v>
      </c>
      <c r="O138" s="1">
        <v>7732</v>
      </c>
      <c r="P138" s="1">
        <v>0.19614000000000001</v>
      </c>
      <c r="Q138" s="1">
        <v>4.5</v>
      </c>
      <c r="R138" s="1">
        <v>7732</v>
      </c>
      <c r="S138" s="1">
        <f t="shared" si="5"/>
        <v>1516.55448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</row>
    <row r="139" spans="1:28">
      <c r="A139" s="1">
        <v>15415</v>
      </c>
      <c r="B139" s="1">
        <v>2021</v>
      </c>
      <c r="C139" s="1" t="s">
        <v>123</v>
      </c>
      <c r="D139" s="1" t="s">
        <v>348</v>
      </c>
      <c r="E139" s="1">
        <v>63492</v>
      </c>
      <c r="F139" s="1" t="s">
        <v>349</v>
      </c>
      <c r="G139" s="1"/>
      <c r="H139" s="1" t="s">
        <v>126</v>
      </c>
      <c r="I139" s="1" t="s">
        <v>165</v>
      </c>
      <c r="J139" s="1" t="s">
        <v>166</v>
      </c>
      <c r="K139" s="1" t="s">
        <v>32</v>
      </c>
      <c r="L139" s="1" t="str">
        <f t="shared" si="4"/>
        <v>NG-GAS</v>
      </c>
      <c r="M139" s="1">
        <v>3.5</v>
      </c>
      <c r="N139" s="1">
        <v>0.51800000000000002</v>
      </c>
      <c r="O139" s="1">
        <v>15875</v>
      </c>
      <c r="P139" s="1">
        <v>0.51778000000000002</v>
      </c>
      <c r="Q139" s="1">
        <v>3.5</v>
      </c>
      <c r="R139" s="1">
        <v>15875</v>
      </c>
      <c r="S139" s="1">
        <f t="shared" si="5"/>
        <v>8219.7574999999997</v>
      </c>
      <c r="T139" s="1">
        <v>2.7189999999999999</v>
      </c>
      <c r="U139" s="1">
        <v>3.3000000000000002E-2</v>
      </c>
      <c r="V139" s="1">
        <v>1191.6790000000001</v>
      </c>
      <c r="W139" s="1">
        <v>2.1999999999999999E-2</v>
      </c>
      <c r="X139" s="1">
        <v>21.579000000000001</v>
      </c>
      <c r="Y139" s="1">
        <v>0.25900000000000001</v>
      </c>
      <c r="Z139" s="1">
        <v>9458.9549999999999</v>
      </c>
      <c r="AA139" s="1">
        <v>356.80700000000002</v>
      </c>
      <c r="AB139" s="1">
        <v>0</v>
      </c>
    </row>
    <row r="140" spans="1:28">
      <c r="A140" s="1">
        <v>15416</v>
      </c>
      <c r="B140" s="1">
        <v>2021</v>
      </c>
      <c r="C140" s="1" t="s">
        <v>123</v>
      </c>
      <c r="D140" s="1" t="s">
        <v>350</v>
      </c>
      <c r="E140" s="1">
        <v>64411</v>
      </c>
      <c r="F140" s="1" t="s">
        <v>351</v>
      </c>
      <c r="G140" s="1"/>
      <c r="H140" s="1" t="s">
        <v>126</v>
      </c>
      <c r="I140" s="1" t="s">
        <v>127</v>
      </c>
      <c r="J140" s="1" t="s">
        <v>128</v>
      </c>
      <c r="K140" s="1" t="s">
        <v>38</v>
      </c>
      <c r="L140" s="1" t="str">
        <f t="shared" si="4"/>
        <v>SUN-SOLAR</v>
      </c>
      <c r="M140" s="1">
        <v>2.4</v>
      </c>
      <c r="N140" s="1">
        <v>0.114</v>
      </c>
      <c r="O140" s="1">
        <v>2406</v>
      </c>
      <c r="P140" s="1">
        <v>0.11444</v>
      </c>
      <c r="Q140" s="1">
        <v>2.4</v>
      </c>
      <c r="R140" s="1">
        <v>2406</v>
      </c>
      <c r="S140" s="1">
        <f t="shared" si="5"/>
        <v>275.34264000000002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</row>
    <row r="141" spans="1:28">
      <c r="A141" s="1">
        <v>15417</v>
      </c>
      <c r="B141" s="1">
        <v>2021</v>
      </c>
      <c r="C141" s="1" t="s">
        <v>123</v>
      </c>
      <c r="D141" s="1" t="s">
        <v>352</v>
      </c>
      <c r="E141" s="1">
        <v>58951</v>
      </c>
      <c r="F141" s="1" t="s">
        <v>353</v>
      </c>
      <c r="G141" s="1"/>
      <c r="H141" s="1" t="s">
        <v>126</v>
      </c>
      <c r="I141" s="1" t="s">
        <v>127</v>
      </c>
      <c r="J141" s="1" t="s">
        <v>128</v>
      </c>
      <c r="K141" s="1" t="s">
        <v>38</v>
      </c>
      <c r="L141" s="1" t="str">
        <f t="shared" si="4"/>
        <v>SUN-SOLAR</v>
      </c>
      <c r="M141" s="1">
        <v>8.5</v>
      </c>
      <c r="N141" s="1">
        <v>0.19500000000000001</v>
      </c>
      <c r="O141" s="1">
        <v>14502</v>
      </c>
      <c r="P141" s="1">
        <v>0.19475999999999999</v>
      </c>
      <c r="Q141" s="1">
        <v>8.5</v>
      </c>
      <c r="R141" s="1">
        <v>14502</v>
      </c>
      <c r="S141" s="1">
        <f t="shared" si="5"/>
        <v>2824.4095199999997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</row>
    <row r="142" spans="1:28">
      <c r="A142" s="1">
        <v>15418</v>
      </c>
      <c r="B142" s="1">
        <v>2021</v>
      </c>
      <c r="C142" s="1" t="s">
        <v>123</v>
      </c>
      <c r="D142" s="1" t="s">
        <v>354</v>
      </c>
      <c r="E142" s="1">
        <v>60803</v>
      </c>
      <c r="F142" s="1" t="s">
        <v>355</v>
      </c>
      <c r="G142" s="1"/>
      <c r="H142" s="1" t="s">
        <v>126</v>
      </c>
      <c r="I142" s="1" t="s">
        <v>127</v>
      </c>
      <c r="J142" s="1" t="s">
        <v>128</v>
      </c>
      <c r="K142" s="1" t="s">
        <v>38</v>
      </c>
      <c r="L142" s="1" t="str">
        <f t="shared" si="4"/>
        <v>SUN-SOLAR</v>
      </c>
      <c r="M142" s="1">
        <v>1</v>
      </c>
      <c r="N142" s="1">
        <v>0.112</v>
      </c>
      <c r="O142" s="1">
        <v>980</v>
      </c>
      <c r="P142" s="1">
        <v>0.11187</v>
      </c>
      <c r="Q142" s="1">
        <v>1</v>
      </c>
      <c r="R142" s="1">
        <v>980</v>
      </c>
      <c r="S142" s="1">
        <f t="shared" si="5"/>
        <v>109.6326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</row>
    <row r="143" spans="1:28">
      <c r="A143" s="1">
        <v>15419</v>
      </c>
      <c r="B143" s="1">
        <v>2021</v>
      </c>
      <c r="C143" s="1" t="s">
        <v>123</v>
      </c>
      <c r="D143" s="1" t="s">
        <v>356</v>
      </c>
      <c r="E143" s="1">
        <v>63286</v>
      </c>
      <c r="F143" s="1" t="s">
        <v>357</v>
      </c>
      <c r="G143" s="1"/>
      <c r="H143" s="1" t="s">
        <v>126</v>
      </c>
      <c r="I143" s="1" t="s">
        <v>127</v>
      </c>
      <c r="J143" s="1" t="s">
        <v>128</v>
      </c>
      <c r="K143" s="1" t="s">
        <v>38</v>
      </c>
      <c r="L143" s="1" t="str">
        <f t="shared" si="4"/>
        <v>SUN-SOLAR</v>
      </c>
      <c r="M143" s="1">
        <v>3.8</v>
      </c>
      <c r="N143" s="1">
        <v>2.5000000000000001E-2</v>
      </c>
      <c r="O143" s="1">
        <v>838</v>
      </c>
      <c r="P143" s="1">
        <v>2.5170000000000001E-2</v>
      </c>
      <c r="Q143" s="1">
        <v>3.8</v>
      </c>
      <c r="R143" s="1">
        <v>838</v>
      </c>
      <c r="S143" s="1">
        <f t="shared" si="5"/>
        <v>21.092460000000003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</row>
    <row r="144" spans="1:28">
      <c r="A144" s="1">
        <v>15420</v>
      </c>
      <c r="B144" s="1">
        <v>2021</v>
      </c>
      <c r="C144" s="1" t="s">
        <v>123</v>
      </c>
      <c r="D144" s="1" t="s">
        <v>358</v>
      </c>
      <c r="E144" s="1">
        <v>61515</v>
      </c>
      <c r="F144" s="1" t="s">
        <v>359</v>
      </c>
      <c r="G144" s="1"/>
      <c r="H144" s="1" t="s">
        <v>126</v>
      </c>
      <c r="I144" s="1" t="s">
        <v>127</v>
      </c>
      <c r="J144" s="1" t="s">
        <v>128</v>
      </c>
      <c r="K144" s="1" t="s">
        <v>38</v>
      </c>
      <c r="L144" s="1" t="str">
        <f t="shared" si="4"/>
        <v>SUN-SOLAR</v>
      </c>
      <c r="M144" s="1">
        <v>2.2000000000000002</v>
      </c>
      <c r="N144" s="1">
        <v>0.20100000000000001</v>
      </c>
      <c r="O144" s="1">
        <v>3879</v>
      </c>
      <c r="P144" s="1">
        <v>0.20127999999999999</v>
      </c>
      <c r="Q144" s="1">
        <v>2.2000000000000002</v>
      </c>
      <c r="R144" s="1">
        <v>3879</v>
      </c>
      <c r="S144" s="1">
        <f t="shared" si="5"/>
        <v>780.76511999999991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</row>
    <row r="145" spans="1:28">
      <c r="A145" s="1">
        <v>15421</v>
      </c>
      <c r="B145" s="1">
        <v>2021</v>
      </c>
      <c r="C145" s="1" t="s">
        <v>123</v>
      </c>
      <c r="D145" s="1" t="s">
        <v>360</v>
      </c>
      <c r="E145" s="1">
        <v>62586</v>
      </c>
      <c r="F145" s="1" t="s">
        <v>361</v>
      </c>
      <c r="G145" s="1"/>
      <c r="H145" s="1" t="s">
        <v>126</v>
      </c>
      <c r="I145" s="1" t="s">
        <v>127</v>
      </c>
      <c r="J145" s="1" t="s">
        <v>128</v>
      </c>
      <c r="K145" s="1" t="s">
        <v>38</v>
      </c>
      <c r="L145" s="1" t="str">
        <f t="shared" si="4"/>
        <v>SUN-SOLAR</v>
      </c>
      <c r="M145" s="1">
        <v>2</v>
      </c>
      <c r="N145" s="1">
        <v>0.16400000000000001</v>
      </c>
      <c r="O145" s="1">
        <v>2872</v>
      </c>
      <c r="P145" s="1">
        <v>0.16392999999999999</v>
      </c>
      <c r="Q145" s="1">
        <v>2</v>
      </c>
      <c r="R145" s="1">
        <v>2872</v>
      </c>
      <c r="S145" s="1">
        <f t="shared" si="5"/>
        <v>470.80696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</row>
    <row r="146" spans="1:28">
      <c r="A146" s="1">
        <v>15422</v>
      </c>
      <c r="B146" s="1">
        <v>2021</v>
      </c>
      <c r="C146" s="1" t="s">
        <v>123</v>
      </c>
      <c r="D146" s="1" t="s">
        <v>362</v>
      </c>
      <c r="E146" s="1">
        <v>62958</v>
      </c>
      <c r="F146" s="1" t="s">
        <v>363</v>
      </c>
      <c r="G146" s="1"/>
      <c r="H146" s="1" t="s">
        <v>126</v>
      </c>
      <c r="I146" s="1" t="s">
        <v>127</v>
      </c>
      <c r="J146" s="1" t="s">
        <v>128</v>
      </c>
      <c r="K146" s="1" t="s">
        <v>38</v>
      </c>
      <c r="L146" s="1" t="str">
        <f t="shared" si="4"/>
        <v>SUN-SOLAR</v>
      </c>
      <c r="M146" s="1">
        <v>2</v>
      </c>
      <c r="N146" s="1">
        <v>0.16200000000000001</v>
      </c>
      <c r="O146" s="1">
        <v>2831</v>
      </c>
      <c r="P146" s="1">
        <v>0.16159000000000001</v>
      </c>
      <c r="Q146" s="1">
        <v>2</v>
      </c>
      <c r="R146" s="1">
        <v>2831</v>
      </c>
      <c r="S146" s="1">
        <f t="shared" si="5"/>
        <v>457.46129000000002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</row>
    <row r="147" spans="1:28">
      <c r="A147" s="1">
        <v>15423</v>
      </c>
      <c r="B147" s="1">
        <v>2021</v>
      </c>
      <c r="C147" s="1" t="s">
        <v>123</v>
      </c>
      <c r="D147" s="1" t="s">
        <v>364</v>
      </c>
      <c r="E147" s="1">
        <v>62957</v>
      </c>
      <c r="F147" s="1" t="s">
        <v>365</v>
      </c>
      <c r="G147" s="1"/>
      <c r="H147" s="1" t="s">
        <v>126</v>
      </c>
      <c r="I147" s="1" t="s">
        <v>127</v>
      </c>
      <c r="J147" s="1" t="s">
        <v>128</v>
      </c>
      <c r="K147" s="1" t="s">
        <v>38</v>
      </c>
      <c r="L147" s="1" t="str">
        <f t="shared" si="4"/>
        <v>SUN-SOLAR</v>
      </c>
      <c r="M147" s="1">
        <v>5.4</v>
      </c>
      <c r="N147" s="1">
        <v>0.15</v>
      </c>
      <c r="O147" s="1">
        <v>7108</v>
      </c>
      <c r="P147" s="1">
        <v>0.15026</v>
      </c>
      <c r="Q147" s="1">
        <v>5.4</v>
      </c>
      <c r="R147" s="1">
        <v>7108</v>
      </c>
      <c r="S147" s="1">
        <f t="shared" si="5"/>
        <v>1068.04808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</row>
    <row r="148" spans="1:28">
      <c r="A148" s="1">
        <v>15424</v>
      </c>
      <c r="B148" s="1">
        <v>2021</v>
      </c>
      <c r="C148" s="1" t="s">
        <v>123</v>
      </c>
      <c r="D148" s="1" t="s">
        <v>366</v>
      </c>
      <c r="E148" s="1">
        <v>61507</v>
      </c>
      <c r="F148" s="1" t="s">
        <v>367</v>
      </c>
      <c r="G148" s="1"/>
      <c r="H148" s="1" t="s">
        <v>126</v>
      </c>
      <c r="I148" s="1" t="s">
        <v>127</v>
      </c>
      <c r="J148" s="1" t="s">
        <v>128</v>
      </c>
      <c r="K148" s="1" t="s">
        <v>38</v>
      </c>
      <c r="L148" s="1" t="str">
        <f t="shared" si="4"/>
        <v>SUN-SOLAR</v>
      </c>
      <c r="M148" s="1">
        <v>4</v>
      </c>
      <c r="N148" s="1">
        <v>0.13600000000000001</v>
      </c>
      <c r="O148" s="1">
        <v>4754</v>
      </c>
      <c r="P148" s="1">
        <v>0.13567000000000001</v>
      </c>
      <c r="Q148" s="1">
        <v>4</v>
      </c>
      <c r="R148" s="1">
        <v>4754</v>
      </c>
      <c r="S148" s="1">
        <f t="shared" si="5"/>
        <v>644.97518000000002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</row>
    <row r="149" spans="1:28">
      <c r="A149" s="1">
        <v>15425</v>
      </c>
      <c r="B149" s="1">
        <v>2021</v>
      </c>
      <c r="C149" s="1" t="s">
        <v>123</v>
      </c>
      <c r="D149" s="1" t="s">
        <v>368</v>
      </c>
      <c r="E149" s="1">
        <v>61864</v>
      </c>
      <c r="F149" s="1" t="s">
        <v>369</v>
      </c>
      <c r="G149" s="1"/>
      <c r="H149" s="1" t="s">
        <v>126</v>
      </c>
      <c r="I149" s="1" t="s">
        <v>127</v>
      </c>
      <c r="J149" s="1" t="s">
        <v>128</v>
      </c>
      <c r="K149" s="1" t="s">
        <v>38</v>
      </c>
      <c r="L149" s="1" t="str">
        <f t="shared" si="4"/>
        <v>SUN-SOLAR</v>
      </c>
      <c r="M149" s="1">
        <v>13</v>
      </c>
      <c r="N149" s="1">
        <v>0.18099999999999999</v>
      </c>
      <c r="O149" s="1">
        <v>20560</v>
      </c>
      <c r="P149" s="1">
        <v>0.18054000000000001</v>
      </c>
      <c r="Q149" s="1">
        <v>13</v>
      </c>
      <c r="R149" s="1">
        <v>20560</v>
      </c>
      <c r="S149" s="1">
        <f t="shared" si="5"/>
        <v>3711.9023999999999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</row>
    <row r="150" spans="1:28">
      <c r="A150" s="1">
        <v>15426</v>
      </c>
      <c r="B150" s="1">
        <v>2021</v>
      </c>
      <c r="C150" s="1" t="s">
        <v>123</v>
      </c>
      <c r="D150" s="1" t="s">
        <v>370</v>
      </c>
      <c r="E150" s="1">
        <v>57397</v>
      </c>
      <c r="F150" s="1" t="s">
        <v>336</v>
      </c>
      <c r="G150" s="1"/>
      <c r="H150" s="1" t="s">
        <v>126</v>
      </c>
      <c r="I150" s="1" t="s">
        <v>127</v>
      </c>
      <c r="J150" s="1" t="s">
        <v>128</v>
      </c>
      <c r="K150" s="1" t="s">
        <v>38</v>
      </c>
      <c r="L150" s="1" t="str">
        <f t="shared" si="4"/>
        <v>SUN-SOLAR</v>
      </c>
      <c r="M150" s="1">
        <v>2.2000000000000002</v>
      </c>
      <c r="N150" s="1">
        <v>0.14799999999999999</v>
      </c>
      <c r="O150" s="1">
        <v>2843.5</v>
      </c>
      <c r="P150" s="1">
        <v>0.14754999999999999</v>
      </c>
      <c r="Q150" s="1">
        <v>3.6</v>
      </c>
      <c r="R150" s="1">
        <v>4653</v>
      </c>
      <c r="S150" s="1">
        <f t="shared" si="5"/>
        <v>419.55842499999994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</row>
    <row r="151" spans="1:28">
      <c r="A151" s="1">
        <v>15427</v>
      </c>
      <c r="B151" s="1">
        <v>2021</v>
      </c>
      <c r="C151" s="1" t="s">
        <v>123</v>
      </c>
      <c r="D151" s="1" t="s">
        <v>370</v>
      </c>
      <c r="E151" s="1">
        <v>57397</v>
      </c>
      <c r="F151" s="1" t="s">
        <v>371</v>
      </c>
      <c r="G151" s="1"/>
      <c r="H151" s="1" t="s">
        <v>126</v>
      </c>
      <c r="I151" s="1" t="s">
        <v>127</v>
      </c>
      <c r="J151" s="1" t="s">
        <v>128</v>
      </c>
      <c r="K151" s="1" t="s">
        <v>38</v>
      </c>
      <c r="L151" s="1" t="str">
        <f t="shared" si="4"/>
        <v>SUN-SOLAR</v>
      </c>
      <c r="M151" s="1">
        <v>1.4</v>
      </c>
      <c r="N151" s="1">
        <v>0.14799999999999999</v>
      </c>
      <c r="O151" s="1">
        <v>1809.5</v>
      </c>
      <c r="P151" s="1">
        <v>0.14754999999999999</v>
      </c>
      <c r="Q151" s="1">
        <v>3.6</v>
      </c>
      <c r="R151" s="1">
        <v>4653</v>
      </c>
      <c r="S151" s="1">
        <f t="shared" si="5"/>
        <v>266.99172499999997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</row>
    <row r="152" spans="1:28">
      <c r="A152" s="1">
        <v>15428</v>
      </c>
      <c r="B152" s="1">
        <v>2021</v>
      </c>
      <c r="C152" s="1" t="s">
        <v>123</v>
      </c>
      <c r="D152" s="1" t="s">
        <v>372</v>
      </c>
      <c r="E152" s="1">
        <v>65658</v>
      </c>
      <c r="F152" s="1" t="s">
        <v>373</v>
      </c>
      <c r="G152" s="1"/>
      <c r="H152" s="1" t="s">
        <v>126</v>
      </c>
      <c r="I152" s="1" t="s">
        <v>127</v>
      </c>
      <c r="J152" s="1" t="s">
        <v>128</v>
      </c>
      <c r="K152" s="1" t="s">
        <v>38</v>
      </c>
      <c r="L152" s="1" t="str">
        <f t="shared" si="4"/>
        <v>SUN-SOLAR</v>
      </c>
      <c r="M152" s="1">
        <v>6</v>
      </c>
      <c r="N152" s="1">
        <v>5.0000000000000001E-3</v>
      </c>
      <c r="O152" s="1">
        <v>238</v>
      </c>
      <c r="P152" s="1">
        <v>4.5300000000000002E-3</v>
      </c>
      <c r="Q152" s="1">
        <v>6</v>
      </c>
      <c r="R152" s="1">
        <v>238</v>
      </c>
      <c r="S152" s="1">
        <f t="shared" si="5"/>
        <v>1.0781400000000001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</row>
    <row r="153" spans="1:28">
      <c r="A153" s="1">
        <v>15429</v>
      </c>
      <c r="B153" s="1">
        <v>2021</v>
      </c>
      <c r="C153" s="1" t="s">
        <v>123</v>
      </c>
      <c r="D153" s="1" t="s">
        <v>374</v>
      </c>
      <c r="E153" s="1">
        <v>62713</v>
      </c>
      <c r="F153" s="1" t="s">
        <v>375</v>
      </c>
      <c r="G153" s="1"/>
      <c r="H153" s="1" t="s">
        <v>126</v>
      </c>
      <c r="I153" s="1" t="s">
        <v>127</v>
      </c>
      <c r="J153" s="1" t="s">
        <v>128</v>
      </c>
      <c r="K153" s="1" t="s">
        <v>38</v>
      </c>
      <c r="L153" s="1" t="str">
        <f t="shared" si="4"/>
        <v>SUN-SOLAR</v>
      </c>
      <c r="M153" s="1">
        <v>10</v>
      </c>
      <c r="N153" s="1">
        <v>0.18</v>
      </c>
      <c r="O153" s="1">
        <v>15784</v>
      </c>
      <c r="P153" s="1">
        <v>0.18018000000000001</v>
      </c>
      <c r="Q153" s="1">
        <v>10</v>
      </c>
      <c r="R153" s="1">
        <v>15784</v>
      </c>
      <c r="S153" s="1">
        <f t="shared" si="5"/>
        <v>2843.9611199999999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</row>
    <row r="154" spans="1:28">
      <c r="A154" s="1">
        <v>15430</v>
      </c>
      <c r="B154" s="1">
        <v>2021</v>
      </c>
      <c r="C154" s="1" t="s">
        <v>123</v>
      </c>
      <c r="D154" s="1" t="s">
        <v>376</v>
      </c>
      <c r="E154" s="1">
        <v>60739</v>
      </c>
      <c r="F154" s="1" t="s">
        <v>132</v>
      </c>
      <c r="G154" s="1"/>
      <c r="H154" s="1" t="s">
        <v>126</v>
      </c>
      <c r="I154" s="1" t="s">
        <v>127</v>
      </c>
      <c r="J154" s="1" t="s">
        <v>128</v>
      </c>
      <c r="K154" s="1" t="s">
        <v>38</v>
      </c>
      <c r="L154" s="1" t="str">
        <f t="shared" si="4"/>
        <v>SUN-SOLAR</v>
      </c>
      <c r="M154" s="1">
        <v>4.5</v>
      </c>
      <c r="N154" s="1">
        <v>0.14499999999999999</v>
      </c>
      <c r="O154" s="1">
        <v>5730</v>
      </c>
      <c r="P154" s="1">
        <v>0.14535999999999999</v>
      </c>
      <c r="Q154" s="1">
        <v>4.5</v>
      </c>
      <c r="R154" s="1">
        <v>5730</v>
      </c>
      <c r="S154" s="1">
        <f t="shared" si="5"/>
        <v>832.91279999999995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</row>
    <row r="155" spans="1:28">
      <c r="A155" s="1">
        <v>15431</v>
      </c>
      <c r="B155" s="1">
        <v>2021</v>
      </c>
      <c r="C155" s="1" t="s">
        <v>123</v>
      </c>
      <c r="D155" s="1" t="s">
        <v>377</v>
      </c>
      <c r="E155" s="1">
        <v>62492</v>
      </c>
      <c r="F155" s="1" t="s">
        <v>378</v>
      </c>
      <c r="G155" s="1"/>
      <c r="H155" s="1" t="s">
        <v>126</v>
      </c>
      <c r="I155" s="1" t="s">
        <v>165</v>
      </c>
      <c r="J155" s="1" t="s">
        <v>166</v>
      </c>
      <c r="K155" s="1" t="s">
        <v>32</v>
      </c>
      <c r="L155" s="1" t="str">
        <f t="shared" si="4"/>
        <v>NG-GAS</v>
      </c>
      <c r="M155" s="1">
        <v>7.5</v>
      </c>
      <c r="N155" s="1">
        <v>0.81899999999999995</v>
      </c>
      <c r="O155" s="1">
        <v>53804</v>
      </c>
      <c r="P155" s="1">
        <v>0.81893000000000005</v>
      </c>
      <c r="Q155" s="1">
        <v>7.5</v>
      </c>
      <c r="R155" s="1">
        <v>53804</v>
      </c>
      <c r="S155" s="1">
        <f t="shared" si="5"/>
        <v>44061.709719999999</v>
      </c>
      <c r="T155" s="1">
        <v>5.1680000000000001</v>
      </c>
      <c r="U155" s="1">
        <v>5.1999999999999998E-2</v>
      </c>
      <c r="V155" s="1">
        <v>1887.8240000000001</v>
      </c>
      <c r="W155" s="1">
        <v>3.5999999999999997E-2</v>
      </c>
      <c r="X155" s="1">
        <v>139.03399999999999</v>
      </c>
      <c r="Y155" s="1">
        <v>1.389</v>
      </c>
      <c r="Z155" s="1">
        <v>50786.25</v>
      </c>
      <c r="AA155" s="1">
        <v>1915.741</v>
      </c>
      <c r="AB155" s="1">
        <v>0</v>
      </c>
    </row>
    <row r="156" spans="1:28">
      <c r="A156" s="1">
        <v>15432</v>
      </c>
      <c r="B156" s="1">
        <v>2021</v>
      </c>
      <c r="C156" s="1" t="s">
        <v>123</v>
      </c>
      <c r="D156" s="1" t="s">
        <v>379</v>
      </c>
      <c r="E156" s="1">
        <v>50561</v>
      </c>
      <c r="F156" s="1" t="s">
        <v>380</v>
      </c>
      <c r="G156" s="1"/>
      <c r="H156" s="1" t="s">
        <v>126</v>
      </c>
      <c r="I156" s="1" t="s">
        <v>238</v>
      </c>
      <c r="J156" s="1" t="s">
        <v>166</v>
      </c>
      <c r="K156" s="1" t="s">
        <v>32</v>
      </c>
      <c r="L156" s="1" t="str">
        <f t="shared" si="4"/>
        <v>NG-GAS</v>
      </c>
      <c r="M156" s="1">
        <v>90</v>
      </c>
      <c r="N156" s="1">
        <v>6.0999999999999999E-2</v>
      </c>
      <c r="O156" s="1">
        <v>47772</v>
      </c>
      <c r="P156" s="1">
        <v>8.5220000000000004E-2</v>
      </c>
      <c r="Q156" s="1">
        <v>251.8</v>
      </c>
      <c r="R156" s="1">
        <v>187969</v>
      </c>
      <c r="S156" s="1">
        <f t="shared" si="5"/>
        <v>4071.1298400000001</v>
      </c>
      <c r="T156" s="1">
        <v>0.222</v>
      </c>
      <c r="U156" s="1">
        <v>5.0000000000000001E-3</v>
      </c>
      <c r="V156" s="1">
        <v>1031.7529999999999</v>
      </c>
      <c r="W156" s="1">
        <v>2.1000000000000001E-2</v>
      </c>
      <c r="X156" s="1">
        <v>20.872</v>
      </c>
      <c r="Y156" s="1">
        <v>0.49</v>
      </c>
      <c r="Z156" s="1">
        <v>96968.816999999995</v>
      </c>
      <c r="AA156" s="1">
        <v>3893.953</v>
      </c>
      <c r="AB156" s="1">
        <v>0</v>
      </c>
    </row>
    <row r="157" spans="1:28">
      <c r="A157" s="1">
        <v>15433</v>
      </c>
      <c r="B157" s="1">
        <v>2021</v>
      </c>
      <c r="C157" s="1" t="s">
        <v>123</v>
      </c>
      <c r="D157" s="1" t="s">
        <v>379</v>
      </c>
      <c r="E157" s="1">
        <v>50561</v>
      </c>
      <c r="F157" s="1" t="s">
        <v>381</v>
      </c>
      <c r="G157" s="1"/>
      <c r="H157" s="1" t="s">
        <v>126</v>
      </c>
      <c r="I157" s="1" t="s">
        <v>238</v>
      </c>
      <c r="J157" s="1" t="s">
        <v>166</v>
      </c>
      <c r="K157" s="1" t="s">
        <v>32</v>
      </c>
      <c r="L157" s="1" t="str">
        <f t="shared" si="4"/>
        <v>NG-GAS</v>
      </c>
      <c r="M157" s="1">
        <v>90</v>
      </c>
      <c r="N157" s="1">
        <v>6.0999999999999999E-2</v>
      </c>
      <c r="O157" s="1">
        <v>48311</v>
      </c>
      <c r="P157" s="1">
        <v>8.5220000000000004E-2</v>
      </c>
      <c r="Q157" s="1">
        <v>251.8</v>
      </c>
      <c r="R157" s="1">
        <v>187969</v>
      </c>
      <c r="S157" s="1">
        <f t="shared" si="5"/>
        <v>4117.0634200000004</v>
      </c>
      <c r="T157" s="1">
        <v>0.222</v>
      </c>
      <c r="U157" s="1">
        <v>5.0000000000000001E-3</v>
      </c>
      <c r="V157" s="1">
        <v>1031.7529999999999</v>
      </c>
      <c r="W157" s="1">
        <v>2.1000000000000001E-2</v>
      </c>
      <c r="X157" s="1">
        <v>20.872</v>
      </c>
      <c r="Y157" s="1">
        <v>0.49</v>
      </c>
      <c r="Z157" s="1">
        <v>96968.816999999995</v>
      </c>
      <c r="AA157" s="1">
        <v>3893.953</v>
      </c>
      <c r="AB157" s="1">
        <v>0</v>
      </c>
    </row>
    <row r="158" spans="1:28">
      <c r="A158" s="1">
        <v>15434</v>
      </c>
      <c r="B158" s="1">
        <v>2021</v>
      </c>
      <c r="C158" s="1" t="s">
        <v>123</v>
      </c>
      <c r="D158" s="1" t="s">
        <v>379</v>
      </c>
      <c r="E158" s="1">
        <v>50561</v>
      </c>
      <c r="F158" s="1" t="s">
        <v>382</v>
      </c>
      <c r="G158" s="1">
        <v>2</v>
      </c>
      <c r="H158" s="1" t="s">
        <v>126</v>
      </c>
      <c r="I158" s="1" t="s">
        <v>243</v>
      </c>
      <c r="J158" s="1" t="s">
        <v>166</v>
      </c>
      <c r="K158" s="1" t="s">
        <v>32</v>
      </c>
      <c r="L158" s="1" t="str">
        <f t="shared" si="4"/>
        <v>NG-GAS</v>
      </c>
      <c r="M158" s="1">
        <v>45</v>
      </c>
      <c r="N158" s="1">
        <v>0.11799999999999999</v>
      </c>
      <c r="O158" s="1">
        <v>46433</v>
      </c>
      <c r="P158" s="1">
        <v>8.5220000000000004E-2</v>
      </c>
      <c r="Q158" s="1">
        <v>251.8</v>
      </c>
      <c r="R158" s="1">
        <v>187969</v>
      </c>
      <c r="S158" s="1">
        <f t="shared" si="5"/>
        <v>3957.0202600000002</v>
      </c>
      <c r="T158" s="1">
        <v>0.222</v>
      </c>
      <c r="U158" s="1">
        <v>5.0000000000000001E-3</v>
      </c>
      <c r="V158" s="1">
        <v>1031.7529999999999</v>
      </c>
      <c r="W158" s="1">
        <v>2.1000000000000001E-2</v>
      </c>
      <c r="X158" s="1">
        <v>20.872</v>
      </c>
      <c r="Y158" s="1">
        <v>0.49</v>
      </c>
      <c r="Z158" s="1">
        <v>96968.816999999995</v>
      </c>
      <c r="AA158" s="1">
        <v>3893.953</v>
      </c>
      <c r="AB158" s="1">
        <v>0</v>
      </c>
    </row>
    <row r="159" spans="1:28">
      <c r="A159" s="1">
        <v>15435</v>
      </c>
      <c r="B159" s="1">
        <v>2021</v>
      </c>
      <c r="C159" s="1" t="s">
        <v>123</v>
      </c>
      <c r="D159" s="1" t="s">
        <v>379</v>
      </c>
      <c r="E159" s="1">
        <v>50561</v>
      </c>
      <c r="F159" s="1" t="s">
        <v>383</v>
      </c>
      <c r="G159" s="1">
        <v>2</v>
      </c>
      <c r="H159" s="1" t="s">
        <v>126</v>
      </c>
      <c r="I159" s="1" t="s">
        <v>243</v>
      </c>
      <c r="J159" s="1" t="s">
        <v>166</v>
      </c>
      <c r="K159" s="1" t="s">
        <v>32</v>
      </c>
      <c r="L159" s="1" t="str">
        <f t="shared" si="4"/>
        <v>NG-GAS</v>
      </c>
      <c r="M159" s="1">
        <v>26.8</v>
      </c>
      <c r="N159" s="1">
        <v>0.19400000000000001</v>
      </c>
      <c r="O159" s="1">
        <v>45453</v>
      </c>
      <c r="P159" s="1">
        <v>8.5220000000000004E-2</v>
      </c>
      <c r="Q159" s="1">
        <v>251.8</v>
      </c>
      <c r="R159" s="1">
        <v>187969</v>
      </c>
      <c r="S159" s="1">
        <f t="shared" si="5"/>
        <v>3873.5046600000001</v>
      </c>
      <c r="T159" s="1">
        <v>0.222</v>
      </c>
      <c r="U159" s="1">
        <v>5.0000000000000001E-3</v>
      </c>
      <c r="V159" s="1">
        <v>1031.7529999999999</v>
      </c>
      <c r="W159" s="1">
        <v>2.1000000000000001E-2</v>
      </c>
      <c r="X159" s="1">
        <v>20.872</v>
      </c>
      <c r="Y159" s="1">
        <v>0.49</v>
      </c>
      <c r="Z159" s="1">
        <v>96968.816999999995</v>
      </c>
      <c r="AA159" s="1">
        <v>3893.953</v>
      </c>
      <c r="AB159" s="1">
        <v>0</v>
      </c>
    </row>
    <row r="160" spans="1:28">
      <c r="A160" s="1">
        <v>15436</v>
      </c>
      <c r="B160" s="1">
        <v>2021</v>
      </c>
      <c r="C160" s="1" t="s">
        <v>123</v>
      </c>
      <c r="D160" s="1" t="s">
        <v>384</v>
      </c>
      <c r="E160" s="1">
        <v>60327</v>
      </c>
      <c r="F160" s="1" t="s">
        <v>385</v>
      </c>
      <c r="G160" s="1"/>
      <c r="H160" s="1" t="s">
        <v>126</v>
      </c>
      <c r="I160" s="1" t="s">
        <v>127</v>
      </c>
      <c r="J160" s="1" t="s">
        <v>128</v>
      </c>
      <c r="K160" s="1" t="s">
        <v>38</v>
      </c>
      <c r="L160" s="1" t="str">
        <f t="shared" si="4"/>
        <v>SUN-SOLAR</v>
      </c>
      <c r="M160" s="1">
        <v>1.8</v>
      </c>
      <c r="N160" s="1">
        <v>0.16900000000000001</v>
      </c>
      <c r="O160" s="1">
        <v>2670</v>
      </c>
      <c r="P160" s="1">
        <v>0.16933000000000001</v>
      </c>
      <c r="Q160" s="1">
        <v>1.8</v>
      </c>
      <c r="R160" s="1">
        <v>2670</v>
      </c>
      <c r="S160" s="1">
        <f t="shared" si="5"/>
        <v>452.11110000000002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</row>
    <row r="161" spans="1:28">
      <c r="A161" s="1">
        <v>15437</v>
      </c>
      <c r="B161" s="1">
        <v>2021</v>
      </c>
      <c r="C161" s="1" t="s">
        <v>123</v>
      </c>
      <c r="D161" s="1" t="s">
        <v>386</v>
      </c>
      <c r="E161" s="1">
        <v>60727</v>
      </c>
      <c r="F161" s="1" t="s">
        <v>132</v>
      </c>
      <c r="G161" s="1"/>
      <c r="H161" s="1" t="s">
        <v>126</v>
      </c>
      <c r="I161" s="1" t="s">
        <v>127</v>
      </c>
      <c r="J161" s="1" t="s">
        <v>128</v>
      </c>
      <c r="K161" s="1" t="s">
        <v>38</v>
      </c>
      <c r="L161" s="1" t="str">
        <f t="shared" si="4"/>
        <v>SUN-SOLAR</v>
      </c>
      <c r="M161" s="1">
        <v>4.5</v>
      </c>
      <c r="N161" s="1">
        <v>0.155</v>
      </c>
      <c r="O161" s="1">
        <v>6110</v>
      </c>
      <c r="P161" s="1">
        <v>0.155</v>
      </c>
      <c r="Q161" s="1">
        <v>4.5</v>
      </c>
      <c r="R161" s="1">
        <v>6110</v>
      </c>
      <c r="S161" s="1">
        <f t="shared" si="5"/>
        <v>947.05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</row>
    <row r="162" spans="1:28">
      <c r="A162" s="1">
        <v>15438</v>
      </c>
      <c r="B162" s="1">
        <v>2021</v>
      </c>
      <c r="C162" s="1" t="s">
        <v>123</v>
      </c>
      <c r="D162" s="1" t="s">
        <v>387</v>
      </c>
      <c r="E162" s="1">
        <v>64327</v>
      </c>
      <c r="F162" s="1" t="s">
        <v>269</v>
      </c>
      <c r="G162" s="1"/>
      <c r="H162" s="1" t="s">
        <v>126</v>
      </c>
      <c r="I162" s="1" t="s">
        <v>127</v>
      </c>
      <c r="J162" s="1" t="s">
        <v>128</v>
      </c>
      <c r="K162" s="1" t="s">
        <v>38</v>
      </c>
      <c r="L162" s="1" t="str">
        <f t="shared" si="4"/>
        <v>SUN-SOLAR</v>
      </c>
      <c r="M162" s="1">
        <v>21.3</v>
      </c>
      <c r="N162" s="1">
        <v>0.127</v>
      </c>
      <c r="O162" s="1">
        <v>23732</v>
      </c>
      <c r="P162" s="1">
        <v>0.12719</v>
      </c>
      <c r="Q162" s="1">
        <v>21.3</v>
      </c>
      <c r="R162" s="1">
        <v>23732</v>
      </c>
      <c r="S162" s="1">
        <f t="shared" si="5"/>
        <v>3018.4730799999998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</row>
    <row r="163" spans="1:28">
      <c r="A163" s="1">
        <v>15439</v>
      </c>
      <c r="B163" s="1">
        <v>2021</v>
      </c>
      <c r="C163" s="1" t="s">
        <v>123</v>
      </c>
      <c r="D163" s="1" t="s">
        <v>388</v>
      </c>
      <c r="E163" s="1">
        <v>50852</v>
      </c>
      <c r="F163" s="1" t="s">
        <v>269</v>
      </c>
      <c r="G163" s="1"/>
      <c r="H163" s="1" t="s">
        <v>154</v>
      </c>
      <c r="I163" s="1" t="s">
        <v>238</v>
      </c>
      <c r="J163" s="1" t="s">
        <v>166</v>
      </c>
      <c r="K163" s="1" t="s">
        <v>32</v>
      </c>
      <c r="L163" s="1" t="str">
        <f t="shared" si="4"/>
        <v>NG-GAS</v>
      </c>
      <c r="M163" s="1">
        <v>66.599999999999994</v>
      </c>
      <c r="N163" s="1">
        <v>0</v>
      </c>
      <c r="O163" s="1">
        <v>0</v>
      </c>
      <c r="P163" s="1">
        <v>0</v>
      </c>
      <c r="Q163" s="1">
        <v>89.5</v>
      </c>
      <c r="R163" s="1">
        <v>0</v>
      </c>
      <c r="S163" s="1">
        <f t="shared" si="5"/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2021</v>
      </c>
    </row>
    <row r="164" spans="1:28">
      <c r="A164" s="1">
        <v>15440</v>
      </c>
      <c r="B164" s="1">
        <v>2021</v>
      </c>
      <c r="C164" s="1" t="s">
        <v>123</v>
      </c>
      <c r="D164" s="1" t="s">
        <v>388</v>
      </c>
      <c r="E164" s="1">
        <v>50852</v>
      </c>
      <c r="F164" s="1" t="s">
        <v>270</v>
      </c>
      <c r="G164" s="1">
        <v>1</v>
      </c>
      <c r="H164" s="1" t="s">
        <v>154</v>
      </c>
      <c r="I164" s="1" t="s">
        <v>243</v>
      </c>
      <c r="J164" s="1" t="s">
        <v>166</v>
      </c>
      <c r="K164" s="1" t="s">
        <v>32</v>
      </c>
      <c r="L164" s="1" t="str">
        <f t="shared" si="4"/>
        <v>NG-GAS</v>
      </c>
      <c r="M164" s="1">
        <v>22.9</v>
      </c>
      <c r="N164" s="1">
        <v>0</v>
      </c>
      <c r="O164" s="1">
        <v>0</v>
      </c>
      <c r="P164" s="1">
        <v>0</v>
      </c>
      <c r="Q164" s="1">
        <v>89.5</v>
      </c>
      <c r="R164" s="1">
        <v>0</v>
      </c>
      <c r="S164" s="1">
        <f t="shared" si="5"/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2021</v>
      </c>
    </row>
    <row r="165" spans="1:28">
      <c r="A165" s="1">
        <v>15441</v>
      </c>
      <c r="B165" s="1">
        <v>2021</v>
      </c>
      <c r="C165" s="1" t="s">
        <v>123</v>
      </c>
      <c r="D165" s="1" t="s">
        <v>389</v>
      </c>
      <c r="E165" s="1">
        <v>59367</v>
      </c>
      <c r="F165" s="1" t="s">
        <v>132</v>
      </c>
      <c r="G165" s="1"/>
      <c r="H165" s="1" t="s">
        <v>126</v>
      </c>
      <c r="I165" s="1" t="s">
        <v>127</v>
      </c>
      <c r="J165" s="1" t="s">
        <v>128</v>
      </c>
      <c r="K165" s="1" t="s">
        <v>38</v>
      </c>
      <c r="L165" s="1" t="str">
        <f t="shared" si="4"/>
        <v>SUN-SOLAR</v>
      </c>
      <c r="M165" s="1">
        <v>0.8</v>
      </c>
      <c r="N165" s="1">
        <v>0.124</v>
      </c>
      <c r="O165" s="1">
        <v>867</v>
      </c>
      <c r="P165" s="1">
        <v>0.12372</v>
      </c>
      <c r="Q165" s="1">
        <v>0.8</v>
      </c>
      <c r="R165" s="1">
        <v>867</v>
      </c>
      <c r="S165" s="1">
        <f t="shared" si="5"/>
        <v>107.26523999999999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</row>
    <row r="166" spans="1:28">
      <c r="A166" s="1">
        <v>15442</v>
      </c>
      <c r="B166" s="1">
        <v>2021</v>
      </c>
      <c r="C166" s="1" t="s">
        <v>123</v>
      </c>
      <c r="D166" s="1" t="s">
        <v>390</v>
      </c>
      <c r="E166" s="1">
        <v>63702</v>
      </c>
      <c r="F166" s="1" t="s">
        <v>391</v>
      </c>
      <c r="G166" s="1"/>
      <c r="H166" s="1" t="s">
        <v>126</v>
      </c>
      <c r="I166" s="1" t="s">
        <v>179</v>
      </c>
      <c r="J166" s="1" t="s">
        <v>166</v>
      </c>
      <c r="K166" s="1" t="s">
        <v>32</v>
      </c>
      <c r="L166" s="1" t="str">
        <f t="shared" si="4"/>
        <v>NG-GAS</v>
      </c>
      <c r="M166" s="1">
        <v>1.5</v>
      </c>
      <c r="N166" s="1">
        <v>0.95099999999999996</v>
      </c>
      <c r="O166" s="1">
        <v>12502</v>
      </c>
      <c r="P166" s="1">
        <v>0.95145000000000002</v>
      </c>
      <c r="Q166" s="1">
        <v>1.5</v>
      </c>
      <c r="R166" s="1">
        <v>12502</v>
      </c>
      <c r="S166" s="1">
        <f t="shared" si="5"/>
        <v>11895.027900000001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</row>
    <row r="167" spans="1:28">
      <c r="A167" s="1">
        <v>15443</v>
      </c>
      <c r="B167" s="1">
        <v>2021</v>
      </c>
      <c r="C167" s="1" t="s">
        <v>123</v>
      </c>
      <c r="D167" s="1" t="s">
        <v>392</v>
      </c>
      <c r="E167" s="1">
        <v>63703</v>
      </c>
      <c r="F167" s="1" t="s">
        <v>393</v>
      </c>
      <c r="G167" s="1"/>
      <c r="H167" s="1" t="s">
        <v>126</v>
      </c>
      <c r="I167" s="1" t="s">
        <v>179</v>
      </c>
      <c r="J167" s="1" t="s">
        <v>166</v>
      </c>
      <c r="K167" s="1" t="s">
        <v>32</v>
      </c>
      <c r="L167" s="1" t="str">
        <f t="shared" si="4"/>
        <v>NG-GAS</v>
      </c>
      <c r="M167" s="1">
        <v>2</v>
      </c>
      <c r="N167" s="1">
        <v>0.84399999999999997</v>
      </c>
      <c r="O167" s="1">
        <v>14794</v>
      </c>
      <c r="P167" s="1">
        <v>0.84440999999999999</v>
      </c>
      <c r="Q167" s="1">
        <v>2</v>
      </c>
      <c r="R167" s="1">
        <v>14794</v>
      </c>
      <c r="S167" s="1">
        <f t="shared" si="5"/>
        <v>12492.20154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</row>
    <row r="168" spans="1:28">
      <c r="A168" s="1">
        <v>15444</v>
      </c>
      <c r="B168" s="1">
        <v>2021</v>
      </c>
      <c r="C168" s="1" t="s">
        <v>123</v>
      </c>
      <c r="D168" s="1" t="s">
        <v>394</v>
      </c>
      <c r="E168" s="1">
        <v>63706</v>
      </c>
      <c r="F168" s="1" t="s">
        <v>395</v>
      </c>
      <c r="G168" s="1"/>
      <c r="H168" s="1" t="s">
        <v>126</v>
      </c>
      <c r="I168" s="1" t="s">
        <v>179</v>
      </c>
      <c r="J168" s="1" t="s">
        <v>166</v>
      </c>
      <c r="K168" s="1" t="s">
        <v>32</v>
      </c>
      <c r="L168" s="1" t="str">
        <f t="shared" si="4"/>
        <v>NG-GAS</v>
      </c>
      <c r="M168" s="1">
        <v>2.5</v>
      </c>
      <c r="N168" s="1">
        <v>0.80900000000000005</v>
      </c>
      <c r="O168" s="1">
        <v>17711</v>
      </c>
      <c r="P168" s="1">
        <v>0.80871999999999999</v>
      </c>
      <c r="Q168" s="1">
        <v>2.5</v>
      </c>
      <c r="R168" s="1">
        <v>17711</v>
      </c>
      <c r="S168" s="1">
        <f t="shared" si="5"/>
        <v>14323.23992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</row>
    <row r="169" spans="1:28">
      <c r="A169" s="1">
        <v>15445</v>
      </c>
      <c r="B169" s="1">
        <v>2021</v>
      </c>
      <c r="C169" s="1" t="s">
        <v>123</v>
      </c>
      <c r="D169" s="1" t="s">
        <v>396</v>
      </c>
      <c r="E169" s="1">
        <v>63540</v>
      </c>
      <c r="F169" s="1" t="s">
        <v>397</v>
      </c>
      <c r="G169" s="1"/>
      <c r="H169" s="1" t="s">
        <v>126</v>
      </c>
      <c r="I169" s="1" t="s">
        <v>155</v>
      </c>
      <c r="J169" s="1" t="s">
        <v>166</v>
      </c>
      <c r="K169" s="1" t="s">
        <v>32</v>
      </c>
      <c r="L169" s="1" t="str">
        <f t="shared" si="4"/>
        <v>NG-GAS</v>
      </c>
      <c r="M169" s="1">
        <v>3.1</v>
      </c>
      <c r="N169" s="1">
        <v>0.48</v>
      </c>
      <c r="O169" s="1">
        <v>13028.5</v>
      </c>
      <c r="P169" s="1">
        <v>0.47976999999999997</v>
      </c>
      <c r="Q169" s="1">
        <v>6.2</v>
      </c>
      <c r="R169" s="1">
        <v>26057</v>
      </c>
      <c r="S169" s="1">
        <f t="shared" si="5"/>
        <v>6250.6834449999997</v>
      </c>
      <c r="T169" s="1">
        <v>29.452999999999999</v>
      </c>
      <c r="U169" s="1">
        <v>3.5000000000000003E-2</v>
      </c>
      <c r="V169" s="1">
        <v>1291.037</v>
      </c>
      <c r="W169" s="1">
        <v>2.4E-2</v>
      </c>
      <c r="X169" s="1">
        <v>383.73200000000003</v>
      </c>
      <c r="Y169" s="1">
        <v>0.46</v>
      </c>
      <c r="Z169" s="1">
        <v>16820.276000000002</v>
      </c>
      <c r="AA169" s="1">
        <v>634.48900000000003</v>
      </c>
      <c r="AB169" s="1">
        <v>0</v>
      </c>
    </row>
    <row r="170" spans="1:28">
      <c r="A170" s="1">
        <v>15446</v>
      </c>
      <c r="B170" s="1">
        <v>2021</v>
      </c>
      <c r="C170" s="1" t="s">
        <v>123</v>
      </c>
      <c r="D170" s="1" t="s">
        <v>396</v>
      </c>
      <c r="E170" s="1">
        <v>63540</v>
      </c>
      <c r="F170" s="1" t="s">
        <v>398</v>
      </c>
      <c r="G170" s="1"/>
      <c r="H170" s="1" t="s">
        <v>126</v>
      </c>
      <c r="I170" s="1" t="s">
        <v>155</v>
      </c>
      <c r="J170" s="1" t="s">
        <v>166</v>
      </c>
      <c r="K170" s="1" t="s">
        <v>32</v>
      </c>
      <c r="L170" s="1" t="str">
        <f t="shared" si="4"/>
        <v>NG-GAS</v>
      </c>
      <c r="M170" s="1">
        <v>3.1</v>
      </c>
      <c r="N170" s="1">
        <v>0.48</v>
      </c>
      <c r="O170" s="1">
        <v>13028.5</v>
      </c>
      <c r="P170" s="1">
        <v>0.47976999999999997</v>
      </c>
      <c r="Q170" s="1">
        <v>6.2</v>
      </c>
      <c r="R170" s="1">
        <v>26057</v>
      </c>
      <c r="S170" s="1">
        <f t="shared" si="5"/>
        <v>6250.6834449999997</v>
      </c>
      <c r="T170" s="1">
        <v>29.452999999999999</v>
      </c>
      <c r="U170" s="1">
        <v>3.5000000000000003E-2</v>
      </c>
      <c r="V170" s="1">
        <v>1291.037</v>
      </c>
      <c r="W170" s="1">
        <v>2.4E-2</v>
      </c>
      <c r="X170" s="1">
        <v>383.73200000000003</v>
      </c>
      <c r="Y170" s="1">
        <v>0.46</v>
      </c>
      <c r="Z170" s="1">
        <v>16820.276000000002</v>
      </c>
      <c r="AA170" s="1">
        <v>634.48900000000003</v>
      </c>
      <c r="AB170" s="1">
        <v>0</v>
      </c>
    </row>
    <row r="171" spans="1:28">
      <c r="A171" s="1">
        <v>15447</v>
      </c>
      <c r="B171" s="1">
        <v>2021</v>
      </c>
      <c r="C171" s="1" t="s">
        <v>123</v>
      </c>
      <c r="D171" s="1" t="s">
        <v>399</v>
      </c>
      <c r="E171" s="1">
        <v>57574</v>
      </c>
      <c r="F171" s="1" t="s">
        <v>400</v>
      </c>
      <c r="G171" s="1"/>
      <c r="H171" s="1" t="s">
        <v>126</v>
      </c>
      <c r="I171" s="1" t="s">
        <v>127</v>
      </c>
      <c r="J171" s="1" t="s">
        <v>128</v>
      </c>
      <c r="K171" s="1" t="s">
        <v>38</v>
      </c>
      <c r="L171" s="1" t="str">
        <f t="shared" si="4"/>
        <v>SUN-SOLAR</v>
      </c>
      <c r="M171" s="1">
        <v>1.3</v>
      </c>
      <c r="N171" s="1">
        <v>0.13500000000000001</v>
      </c>
      <c r="O171" s="1">
        <v>1543</v>
      </c>
      <c r="P171" s="1">
        <v>0.13549</v>
      </c>
      <c r="Q171" s="1">
        <v>1.3</v>
      </c>
      <c r="R171" s="1">
        <v>1543</v>
      </c>
      <c r="S171" s="1">
        <f t="shared" si="5"/>
        <v>209.06107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</row>
    <row r="172" spans="1:28">
      <c r="A172" s="1">
        <v>15448</v>
      </c>
      <c r="B172" s="1">
        <v>2021</v>
      </c>
      <c r="C172" s="1" t="s">
        <v>123</v>
      </c>
      <c r="D172" s="1" t="s">
        <v>401</v>
      </c>
      <c r="E172" s="1">
        <v>57776</v>
      </c>
      <c r="F172" s="1" t="s">
        <v>134</v>
      </c>
      <c r="G172" s="1"/>
      <c r="H172" s="1" t="s">
        <v>126</v>
      </c>
      <c r="I172" s="1" t="s">
        <v>127</v>
      </c>
      <c r="J172" s="1" t="s">
        <v>128</v>
      </c>
      <c r="K172" s="1" t="s">
        <v>38</v>
      </c>
      <c r="L172" s="1" t="str">
        <f t="shared" si="4"/>
        <v>SUN-SOLAR</v>
      </c>
      <c r="M172" s="1">
        <v>2</v>
      </c>
      <c r="N172" s="1">
        <v>0.11700000000000001</v>
      </c>
      <c r="O172" s="1">
        <v>2049</v>
      </c>
      <c r="P172" s="1">
        <v>0.11695</v>
      </c>
      <c r="Q172" s="1">
        <v>2</v>
      </c>
      <c r="R172" s="1">
        <v>2049</v>
      </c>
      <c r="S172" s="1">
        <f t="shared" si="5"/>
        <v>239.63055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</row>
    <row r="173" spans="1:28">
      <c r="A173" s="1">
        <v>15449</v>
      </c>
      <c r="B173" s="1">
        <v>2021</v>
      </c>
      <c r="C173" s="1" t="s">
        <v>123</v>
      </c>
      <c r="D173" s="1" t="s">
        <v>402</v>
      </c>
      <c r="E173" s="1">
        <v>57485</v>
      </c>
      <c r="F173" s="1" t="s">
        <v>403</v>
      </c>
      <c r="G173" s="1"/>
      <c r="H173" s="1" t="s">
        <v>126</v>
      </c>
      <c r="I173" s="1" t="s">
        <v>127</v>
      </c>
      <c r="J173" s="1" t="s">
        <v>128</v>
      </c>
      <c r="K173" s="1" t="s">
        <v>38</v>
      </c>
      <c r="L173" s="1" t="str">
        <f t="shared" si="4"/>
        <v>SUN-SOLAR</v>
      </c>
      <c r="M173" s="1">
        <v>8</v>
      </c>
      <c r="N173" s="1">
        <v>0.16900000000000001</v>
      </c>
      <c r="O173" s="1">
        <v>11841</v>
      </c>
      <c r="P173" s="1">
        <v>0.16896</v>
      </c>
      <c r="Q173" s="1">
        <v>8</v>
      </c>
      <c r="R173" s="1">
        <v>11841</v>
      </c>
      <c r="S173" s="1">
        <f t="shared" si="5"/>
        <v>2000.65536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</row>
    <row r="174" spans="1:28">
      <c r="A174" s="1">
        <v>15450</v>
      </c>
      <c r="B174" s="1">
        <v>2021</v>
      </c>
      <c r="C174" s="1" t="s">
        <v>123</v>
      </c>
      <c r="D174" s="1" t="s">
        <v>404</v>
      </c>
      <c r="E174" s="1">
        <v>60990</v>
      </c>
      <c r="F174" s="1" t="s">
        <v>132</v>
      </c>
      <c r="G174" s="1"/>
      <c r="H174" s="1" t="s">
        <v>126</v>
      </c>
      <c r="I174" s="1" t="s">
        <v>127</v>
      </c>
      <c r="J174" s="1" t="s">
        <v>128</v>
      </c>
      <c r="K174" s="1" t="s">
        <v>38</v>
      </c>
      <c r="L174" s="1" t="str">
        <f t="shared" si="4"/>
        <v>SUN-SOLAR</v>
      </c>
      <c r="M174" s="1">
        <v>7.9</v>
      </c>
      <c r="N174" s="1">
        <v>0.16800000000000001</v>
      </c>
      <c r="O174" s="1">
        <v>11595</v>
      </c>
      <c r="P174" s="1">
        <v>0.16755</v>
      </c>
      <c r="Q174" s="1">
        <v>7.9</v>
      </c>
      <c r="R174" s="1">
        <v>11595</v>
      </c>
      <c r="S174" s="1">
        <f t="shared" si="5"/>
        <v>1942.74225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</row>
    <row r="175" spans="1:28">
      <c r="A175" s="1">
        <v>15451</v>
      </c>
      <c r="B175" s="1">
        <v>2021</v>
      </c>
      <c r="C175" s="1" t="s">
        <v>123</v>
      </c>
      <c r="D175" s="1" t="s">
        <v>405</v>
      </c>
      <c r="E175" s="1">
        <v>7138</v>
      </c>
      <c r="F175" s="1" t="s">
        <v>134</v>
      </c>
      <c r="G175" s="1"/>
      <c r="H175" s="1" t="s">
        <v>126</v>
      </c>
      <c r="I175" s="1" t="s">
        <v>165</v>
      </c>
      <c r="J175" s="1" t="s">
        <v>166</v>
      </c>
      <c r="K175" s="1" t="s">
        <v>36</v>
      </c>
      <c r="L175" s="1" t="str">
        <f t="shared" si="4"/>
        <v>NG-OIL</v>
      </c>
      <c r="M175" s="1">
        <v>38.4</v>
      </c>
      <c r="N175" s="1">
        <v>1.2E-2</v>
      </c>
      <c r="O175" s="1">
        <v>4068.5</v>
      </c>
      <c r="P175" s="1">
        <v>1.209E-2</v>
      </c>
      <c r="Q175" s="1">
        <v>76.8</v>
      </c>
      <c r="R175" s="1">
        <v>8137</v>
      </c>
      <c r="S175" s="1">
        <f t="shared" si="5"/>
        <v>49.188164999999998</v>
      </c>
      <c r="T175" s="1">
        <v>2.4249999999999998</v>
      </c>
      <c r="U175" s="1">
        <v>2.5000000000000001E-2</v>
      </c>
      <c r="V175" s="1">
        <v>1741.674</v>
      </c>
      <c r="W175" s="1">
        <v>3.3000000000000002E-2</v>
      </c>
      <c r="X175" s="1">
        <v>9.8650000000000002</v>
      </c>
      <c r="Y175" s="1">
        <v>0.10299999999999999</v>
      </c>
      <c r="Z175" s="1">
        <v>7086</v>
      </c>
      <c r="AA175" s="1">
        <v>264.90499999999997</v>
      </c>
      <c r="AB175" s="1">
        <v>0</v>
      </c>
    </row>
    <row r="176" spans="1:28">
      <c r="A176" s="1">
        <v>15452</v>
      </c>
      <c r="B176" s="1">
        <v>2021</v>
      </c>
      <c r="C176" s="1" t="s">
        <v>123</v>
      </c>
      <c r="D176" s="1" t="s">
        <v>405</v>
      </c>
      <c r="E176" s="1">
        <v>7138</v>
      </c>
      <c r="F176" s="1" t="s">
        <v>187</v>
      </c>
      <c r="G176" s="1"/>
      <c r="H176" s="1" t="s">
        <v>126</v>
      </c>
      <c r="I176" s="1" t="s">
        <v>165</v>
      </c>
      <c r="J176" s="1" t="s">
        <v>166</v>
      </c>
      <c r="K176" s="1" t="s">
        <v>36</v>
      </c>
      <c r="L176" s="1" t="str">
        <f t="shared" si="4"/>
        <v>NG-OIL</v>
      </c>
      <c r="M176" s="1">
        <v>38.4</v>
      </c>
      <c r="N176" s="1">
        <v>1.2E-2</v>
      </c>
      <c r="O176" s="1">
        <v>4068.5</v>
      </c>
      <c r="P176" s="1">
        <v>1.209E-2</v>
      </c>
      <c r="Q176" s="1">
        <v>76.8</v>
      </c>
      <c r="R176" s="1">
        <v>8137</v>
      </c>
      <c r="S176" s="1">
        <f t="shared" si="5"/>
        <v>49.188164999999998</v>
      </c>
      <c r="T176" s="1">
        <v>2.4249999999999998</v>
      </c>
      <c r="U176" s="1">
        <v>2.5000000000000001E-2</v>
      </c>
      <c r="V176" s="1">
        <v>1741.674</v>
      </c>
      <c r="W176" s="1">
        <v>3.3000000000000002E-2</v>
      </c>
      <c r="X176" s="1">
        <v>9.8650000000000002</v>
      </c>
      <c r="Y176" s="1">
        <v>0.10299999999999999</v>
      </c>
      <c r="Z176" s="1">
        <v>7086</v>
      </c>
      <c r="AA176" s="1">
        <v>264.90499999999997</v>
      </c>
      <c r="AB176" s="1">
        <v>0</v>
      </c>
    </row>
    <row r="177" spans="1:28">
      <c r="A177" s="1">
        <v>15453</v>
      </c>
      <c r="B177" s="1">
        <v>2021</v>
      </c>
      <c r="C177" s="1" t="s">
        <v>123</v>
      </c>
      <c r="D177" s="1" t="s">
        <v>406</v>
      </c>
      <c r="E177" s="1">
        <v>60732</v>
      </c>
      <c r="F177" s="1" t="s">
        <v>132</v>
      </c>
      <c r="G177" s="1"/>
      <c r="H177" s="1" t="s">
        <v>126</v>
      </c>
      <c r="I177" s="1" t="s">
        <v>127</v>
      </c>
      <c r="J177" s="1" t="s">
        <v>128</v>
      </c>
      <c r="K177" s="1" t="s">
        <v>38</v>
      </c>
      <c r="L177" s="1" t="str">
        <f t="shared" si="4"/>
        <v>SUN-SOLAR</v>
      </c>
      <c r="M177" s="1">
        <v>8.1999999999999993</v>
      </c>
      <c r="N177" s="1">
        <v>0.14099999999999999</v>
      </c>
      <c r="O177" s="1">
        <v>10151</v>
      </c>
      <c r="P177" s="1">
        <v>0.14132</v>
      </c>
      <c r="Q177" s="1">
        <v>8.1999999999999993</v>
      </c>
      <c r="R177" s="1">
        <v>10151</v>
      </c>
      <c r="S177" s="1">
        <f t="shared" si="5"/>
        <v>1434.5393200000001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</row>
    <row r="178" spans="1:28">
      <c r="A178" s="1">
        <v>15454</v>
      </c>
      <c r="B178" s="1">
        <v>2021</v>
      </c>
      <c r="C178" s="1" t="s">
        <v>123</v>
      </c>
      <c r="D178" s="1" t="s">
        <v>407</v>
      </c>
      <c r="E178" s="1">
        <v>63149</v>
      </c>
      <c r="F178" s="1" t="s">
        <v>408</v>
      </c>
      <c r="G178" s="1"/>
      <c r="H178" s="1" t="s">
        <v>126</v>
      </c>
      <c r="I178" s="1" t="s">
        <v>127</v>
      </c>
      <c r="J178" s="1" t="s">
        <v>128</v>
      </c>
      <c r="K178" s="1" t="s">
        <v>38</v>
      </c>
      <c r="L178" s="1" t="str">
        <f t="shared" si="4"/>
        <v>SUN-SOLAR</v>
      </c>
      <c r="M178" s="1">
        <v>8.8000000000000007</v>
      </c>
      <c r="N178" s="1">
        <v>0.16700000000000001</v>
      </c>
      <c r="O178" s="1">
        <v>12855</v>
      </c>
      <c r="P178" s="1">
        <v>0.16675999999999999</v>
      </c>
      <c r="Q178" s="1">
        <v>8.8000000000000007</v>
      </c>
      <c r="R178" s="1">
        <v>12855</v>
      </c>
      <c r="S178" s="1">
        <f t="shared" si="5"/>
        <v>2143.6997999999999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</row>
    <row r="179" spans="1:28">
      <c r="A179" s="1">
        <v>15455</v>
      </c>
      <c r="B179" s="1">
        <v>2021</v>
      </c>
      <c r="C179" s="1" t="s">
        <v>123</v>
      </c>
      <c r="D179" s="1" t="s">
        <v>409</v>
      </c>
      <c r="E179" s="1">
        <v>60759</v>
      </c>
      <c r="F179" s="1" t="s">
        <v>132</v>
      </c>
      <c r="G179" s="1"/>
      <c r="H179" s="1" t="s">
        <v>126</v>
      </c>
      <c r="I179" s="1" t="s">
        <v>127</v>
      </c>
      <c r="J179" s="1" t="s">
        <v>128</v>
      </c>
      <c r="K179" s="1" t="s">
        <v>38</v>
      </c>
      <c r="L179" s="1" t="str">
        <f t="shared" si="4"/>
        <v>SUN-SOLAR</v>
      </c>
      <c r="M179" s="1">
        <v>1.5</v>
      </c>
      <c r="N179" s="1">
        <v>0.156</v>
      </c>
      <c r="O179" s="1">
        <v>2050</v>
      </c>
      <c r="P179" s="1">
        <v>0.15601000000000001</v>
      </c>
      <c r="Q179" s="1">
        <v>1.5</v>
      </c>
      <c r="R179" s="1">
        <v>2050</v>
      </c>
      <c r="S179" s="1">
        <f t="shared" si="5"/>
        <v>319.82050000000004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2028</v>
      </c>
    </row>
    <row r="180" spans="1:28">
      <c r="A180" s="1">
        <v>15456</v>
      </c>
      <c r="B180" s="1">
        <v>2021</v>
      </c>
      <c r="C180" s="1" t="s">
        <v>123</v>
      </c>
      <c r="D180" s="1" t="s">
        <v>410</v>
      </c>
      <c r="E180" s="1">
        <v>60994</v>
      </c>
      <c r="F180" s="1" t="s">
        <v>269</v>
      </c>
      <c r="G180" s="1"/>
      <c r="H180" s="1" t="s">
        <v>126</v>
      </c>
      <c r="I180" s="1" t="s">
        <v>127</v>
      </c>
      <c r="J180" s="1" t="s">
        <v>128</v>
      </c>
      <c r="K180" s="1" t="s">
        <v>38</v>
      </c>
      <c r="L180" s="1" t="str">
        <f t="shared" si="4"/>
        <v>SUN-SOLAR</v>
      </c>
      <c r="M180" s="1">
        <v>5.0999999999999996</v>
      </c>
      <c r="N180" s="1">
        <v>0.154</v>
      </c>
      <c r="O180" s="1">
        <v>6897</v>
      </c>
      <c r="P180" s="1">
        <v>0.15437999999999999</v>
      </c>
      <c r="Q180" s="1">
        <v>5.0999999999999996</v>
      </c>
      <c r="R180" s="1">
        <v>6897</v>
      </c>
      <c r="S180" s="1">
        <f t="shared" si="5"/>
        <v>1064.7588599999999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</row>
    <row r="181" spans="1:28">
      <c r="A181" s="1">
        <v>15457</v>
      </c>
      <c r="B181" s="1">
        <v>2021</v>
      </c>
      <c r="C181" s="1" t="s">
        <v>123</v>
      </c>
      <c r="D181" s="1" t="s">
        <v>411</v>
      </c>
      <c r="E181" s="1">
        <v>57486</v>
      </c>
      <c r="F181" s="1" t="s">
        <v>412</v>
      </c>
      <c r="G181" s="1"/>
      <c r="H181" s="1" t="s">
        <v>126</v>
      </c>
      <c r="I181" s="1" t="s">
        <v>127</v>
      </c>
      <c r="J181" s="1" t="s">
        <v>128</v>
      </c>
      <c r="K181" s="1" t="s">
        <v>38</v>
      </c>
      <c r="L181" s="1" t="str">
        <f t="shared" si="4"/>
        <v>SUN-SOLAR</v>
      </c>
      <c r="M181" s="1">
        <v>3</v>
      </c>
      <c r="N181" s="1">
        <v>0.16</v>
      </c>
      <c r="O181" s="1">
        <v>4215</v>
      </c>
      <c r="P181" s="1">
        <v>0.16039</v>
      </c>
      <c r="Q181" s="1">
        <v>3</v>
      </c>
      <c r="R181" s="1">
        <v>4215</v>
      </c>
      <c r="S181" s="1">
        <f t="shared" si="5"/>
        <v>676.04385000000002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</row>
    <row r="182" spans="1:28">
      <c r="A182" s="1">
        <v>15458</v>
      </c>
      <c r="B182" s="1">
        <v>2021</v>
      </c>
      <c r="C182" s="1" t="s">
        <v>123</v>
      </c>
      <c r="D182" s="1" t="s">
        <v>413</v>
      </c>
      <c r="E182" s="1">
        <v>57487</v>
      </c>
      <c r="F182" s="1" t="s">
        <v>414</v>
      </c>
      <c r="G182" s="1"/>
      <c r="H182" s="1" t="s">
        <v>126</v>
      </c>
      <c r="I182" s="1" t="s">
        <v>127</v>
      </c>
      <c r="J182" s="1" t="s">
        <v>128</v>
      </c>
      <c r="K182" s="1" t="s">
        <v>38</v>
      </c>
      <c r="L182" s="1" t="str">
        <f t="shared" si="4"/>
        <v>SUN-SOLAR</v>
      </c>
      <c r="M182" s="1">
        <v>3</v>
      </c>
      <c r="N182" s="1">
        <v>0.154</v>
      </c>
      <c r="O182" s="1">
        <v>4056</v>
      </c>
      <c r="P182" s="1">
        <v>0.15434</v>
      </c>
      <c r="Q182" s="1">
        <v>3</v>
      </c>
      <c r="R182" s="1">
        <v>4056</v>
      </c>
      <c r="S182" s="1">
        <f t="shared" si="5"/>
        <v>626.00304000000006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</row>
    <row r="183" spans="1:28">
      <c r="A183" s="1">
        <v>15459</v>
      </c>
      <c r="B183" s="1">
        <v>2021</v>
      </c>
      <c r="C183" s="1" t="s">
        <v>123</v>
      </c>
      <c r="D183" s="1" t="s">
        <v>415</v>
      </c>
      <c r="E183" s="1">
        <v>58564</v>
      </c>
      <c r="F183" s="1" t="s">
        <v>416</v>
      </c>
      <c r="G183" s="1"/>
      <c r="H183" s="1" t="s">
        <v>126</v>
      </c>
      <c r="I183" s="1" t="s">
        <v>127</v>
      </c>
      <c r="J183" s="1" t="s">
        <v>128</v>
      </c>
      <c r="K183" s="1" t="s">
        <v>38</v>
      </c>
      <c r="L183" s="1" t="str">
        <f t="shared" si="4"/>
        <v>SUN-SOLAR</v>
      </c>
      <c r="M183" s="1">
        <v>7.9</v>
      </c>
      <c r="N183" s="1">
        <v>0.18099999999999999</v>
      </c>
      <c r="O183" s="1">
        <v>12559</v>
      </c>
      <c r="P183" s="1">
        <v>0.18148</v>
      </c>
      <c r="Q183" s="1">
        <v>7.9</v>
      </c>
      <c r="R183" s="1">
        <v>12559</v>
      </c>
      <c r="S183" s="1">
        <f t="shared" si="5"/>
        <v>2279.20732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</row>
    <row r="184" spans="1:28">
      <c r="A184" s="1">
        <v>15460</v>
      </c>
      <c r="B184" s="1">
        <v>2021</v>
      </c>
      <c r="C184" s="1" t="s">
        <v>123</v>
      </c>
      <c r="D184" s="1" t="s">
        <v>417</v>
      </c>
      <c r="E184" s="1">
        <v>59366</v>
      </c>
      <c r="F184" s="1" t="s">
        <v>132</v>
      </c>
      <c r="G184" s="1"/>
      <c r="H184" s="1" t="s">
        <v>126</v>
      </c>
      <c r="I184" s="1" t="s">
        <v>127</v>
      </c>
      <c r="J184" s="1" t="s">
        <v>128</v>
      </c>
      <c r="K184" s="1" t="s">
        <v>38</v>
      </c>
      <c r="L184" s="1" t="str">
        <f t="shared" si="4"/>
        <v>SUN-SOLAR</v>
      </c>
      <c r="M184" s="1">
        <v>8.5</v>
      </c>
      <c r="N184" s="1">
        <v>0.115</v>
      </c>
      <c r="O184" s="1">
        <v>8592</v>
      </c>
      <c r="P184" s="1">
        <v>0.11539000000000001</v>
      </c>
      <c r="Q184" s="1">
        <v>8.5</v>
      </c>
      <c r="R184" s="1">
        <v>8592</v>
      </c>
      <c r="S184" s="1">
        <f t="shared" si="5"/>
        <v>991.43088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</row>
    <row r="185" spans="1:28">
      <c r="A185" s="1">
        <v>15461</v>
      </c>
      <c r="B185" s="1">
        <v>2021</v>
      </c>
      <c r="C185" s="1" t="s">
        <v>123</v>
      </c>
      <c r="D185" s="1" t="s">
        <v>418</v>
      </c>
      <c r="E185" s="1">
        <v>63698</v>
      </c>
      <c r="F185" s="1" t="s">
        <v>419</v>
      </c>
      <c r="G185" s="1"/>
      <c r="H185" s="1" t="s">
        <v>126</v>
      </c>
      <c r="I185" s="1" t="s">
        <v>127</v>
      </c>
      <c r="J185" s="1" t="s">
        <v>128</v>
      </c>
      <c r="K185" s="1" t="s">
        <v>38</v>
      </c>
      <c r="L185" s="1" t="str">
        <f t="shared" si="4"/>
        <v>SUN-SOLAR</v>
      </c>
      <c r="M185" s="1">
        <v>2.2999999999999998</v>
      </c>
      <c r="N185" s="1">
        <v>0.19800000000000001</v>
      </c>
      <c r="O185" s="1">
        <v>3991</v>
      </c>
      <c r="P185" s="1">
        <v>0.19808000000000001</v>
      </c>
      <c r="Q185" s="1">
        <v>2.2999999999999998</v>
      </c>
      <c r="R185" s="1">
        <v>3991</v>
      </c>
      <c r="S185" s="1">
        <f t="shared" si="5"/>
        <v>790.53728000000001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</row>
    <row r="186" spans="1:28">
      <c r="A186" s="1">
        <v>15462</v>
      </c>
      <c r="B186" s="1">
        <v>2021</v>
      </c>
      <c r="C186" s="1" t="s">
        <v>123</v>
      </c>
      <c r="D186" s="1" t="s">
        <v>420</v>
      </c>
      <c r="E186" s="1">
        <v>62680</v>
      </c>
      <c r="F186" s="1" t="s">
        <v>421</v>
      </c>
      <c r="G186" s="1"/>
      <c r="H186" s="1" t="s">
        <v>126</v>
      </c>
      <c r="I186" s="1" t="s">
        <v>127</v>
      </c>
      <c r="J186" s="1" t="s">
        <v>128</v>
      </c>
      <c r="K186" s="1" t="s">
        <v>38</v>
      </c>
      <c r="L186" s="1" t="str">
        <f t="shared" si="4"/>
        <v>SUN-SOLAR</v>
      </c>
      <c r="M186" s="1">
        <v>0.4</v>
      </c>
      <c r="N186" s="1">
        <v>0.158</v>
      </c>
      <c r="O186" s="1">
        <v>552.19000000000005</v>
      </c>
      <c r="P186" s="1">
        <v>0.15759000000000001</v>
      </c>
      <c r="Q186" s="1">
        <v>4.2</v>
      </c>
      <c r="R186" s="1">
        <v>5798</v>
      </c>
      <c r="S186" s="1">
        <f t="shared" si="5"/>
        <v>87.019622100000007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</row>
    <row r="187" spans="1:28">
      <c r="A187" s="1">
        <v>15463</v>
      </c>
      <c r="B187" s="1">
        <v>2021</v>
      </c>
      <c r="C187" s="1" t="s">
        <v>123</v>
      </c>
      <c r="D187" s="1" t="s">
        <v>420</v>
      </c>
      <c r="E187" s="1">
        <v>62680</v>
      </c>
      <c r="F187" s="1" t="s">
        <v>422</v>
      </c>
      <c r="G187" s="1"/>
      <c r="H187" s="1" t="s">
        <v>126</v>
      </c>
      <c r="I187" s="1" t="s">
        <v>127</v>
      </c>
      <c r="J187" s="1" t="s">
        <v>128</v>
      </c>
      <c r="K187" s="1" t="s">
        <v>38</v>
      </c>
      <c r="L187" s="1" t="str">
        <f t="shared" si="4"/>
        <v>SUN-SOLAR</v>
      </c>
      <c r="M187" s="1">
        <v>0.8</v>
      </c>
      <c r="N187" s="1">
        <v>0.158</v>
      </c>
      <c r="O187" s="1">
        <v>1104.3810000000001</v>
      </c>
      <c r="P187" s="1">
        <v>0.15759000000000001</v>
      </c>
      <c r="Q187" s="1">
        <v>4.2</v>
      </c>
      <c r="R187" s="1">
        <v>5798</v>
      </c>
      <c r="S187" s="1">
        <f t="shared" si="5"/>
        <v>174.03940179000003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</row>
    <row r="188" spans="1:28">
      <c r="A188" s="1">
        <v>15464</v>
      </c>
      <c r="B188" s="1">
        <v>2021</v>
      </c>
      <c r="C188" s="1" t="s">
        <v>123</v>
      </c>
      <c r="D188" s="1" t="s">
        <v>420</v>
      </c>
      <c r="E188" s="1">
        <v>62680</v>
      </c>
      <c r="F188" s="1" t="s">
        <v>423</v>
      </c>
      <c r="G188" s="1"/>
      <c r="H188" s="1" t="s">
        <v>126</v>
      </c>
      <c r="I188" s="1" t="s">
        <v>127</v>
      </c>
      <c r="J188" s="1" t="s">
        <v>128</v>
      </c>
      <c r="K188" s="1" t="s">
        <v>38</v>
      </c>
      <c r="L188" s="1" t="str">
        <f t="shared" si="4"/>
        <v>SUN-SOLAR</v>
      </c>
      <c r="M188" s="1">
        <v>1.4</v>
      </c>
      <c r="N188" s="1">
        <v>0.158</v>
      </c>
      <c r="O188" s="1">
        <v>1932.6669999999999</v>
      </c>
      <c r="P188" s="1">
        <v>0.15759000000000001</v>
      </c>
      <c r="Q188" s="1">
        <v>4.2</v>
      </c>
      <c r="R188" s="1">
        <v>5798</v>
      </c>
      <c r="S188" s="1">
        <f t="shared" si="5"/>
        <v>304.56899253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</row>
    <row r="189" spans="1:28">
      <c r="A189" s="1">
        <v>15465</v>
      </c>
      <c r="B189" s="1">
        <v>2021</v>
      </c>
      <c r="C189" s="1" t="s">
        <v>123</v>
      </c>
      <c r="D189" s="1" t="s">
        <v>420</v>
      </c>
      <c r="E189" s="1">
        <v>62680</v>
      </c>
      <c r="F189" s="1" t="s">
        <v>424</v>
      </c>
      <c r="G189" s="1"/>
      <c r="H189" s="1" t="s">
        <v>126</v>
      </c>
      <c r="I189" s="1" t="s">
        <v>127</v>
      </c>
      <c r="J189" s="1" t="s">
        <v>128</v>
      </c>
      <c r="K189" s="1" t="s">
        <v>38</v>
      </c>
      <c r="L189" s="1" t="str">
        <f t="shared" si="4"/>
        <v>SUN-SOLAR</v>
      </c>
      <c r="M189" s="1">
        <v>1.6</v>
      </c>
      <c r="N189" s="1">
        <v>0.158</v>
      </c>
      <c r="O189" s="1">
        <v>2208.7620000000002</v>
      </c>
      <c r="P189" s="1">
        <v>0.15759000000000001</v>
      </c>
      <c r="Q189" s="1">
        <v>4.2</v>
      </c>
      <c r="R189" s="1">
        <v>5798</v>
      </c>
      <c r="S189" s="1">
        <f t="shared" si="5"/>
        <v>348.07880358000006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</row>
    <row r="190" spans="1:28">
      <c r="A190" s="1">
        <v>15466</v>
      </c>
      <c r="B190" s="1">
        <v>2021</v>
      </c>
      <c r="C190" s="1" t="s">
        <v>123</v>
      </c>
      <c r="D190" s="1" t="s">
        <v>425</v>
      </c>
      <c r="E190" s="1">
        <v>60804</v>
      </c>
      <c r="F190" s="1" t="s">
        <v>426</v>
      </c>
      <c r="G190" s="1"/>
      <c r="H190" s="1" t="s">
        <v>126</v>
      </c>
      <c r="I190" s="1" t="s">
        <v>127</v>
      </c>
      <c r="J190" s="1" t="s">
        <v>128</v>
      </c>
      <c r="K190" s="1" t="s">
        <v>38</v>
      </c>
      <c r="L190" s="1" t="str">
        <f t="shared" si="4"/>
        <v>SUN-SOLAR</v>
      </c>
      <c r="M190" s="1">
        <v>1.3</v>
      </c>
      <c r="N190" s="1">
        <v>0.129</v>
      </c>
      <c r="O190" s="1">
        <v>1469</v>
      </c>
      <c r="P190" s="1">
        <v>0.129</v>
      </c>
      <c r="Q190" s="1">
        <v>1.3</v>
      </c>
      <c r="R190" s="1">
        <v>1469</v>
      </c>
      <c r="S190" s="1">
        <f t="shared" si="5"/>
        <v>189.501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</row>
    <row r="191" spans="1:28">
      <c r="A191" s="1">
        <v>15467</v>
      </c>
      <c r="B191" s="1">
        <v>2021</v>
      </c>
      <c r="C191" s="1" t="s">
        <v>123</v>
      </c>
      <c r="D191" s="1" t="s">
        <v>427</v>
      </c>
      <c r="E191" s="1">
        <v>2393</v>
      </c>
      <c r="F191" s="1" t="s">
        <v>189</v>
      </c>
      <c r="G191" s="1"/>
      <c r="H191" s="1" t="s">
        <v>126</v>
      </c>
      <c r="I191" s="1" t="s">
        <v>238</v>
      </c>
      <c r="J191" s="1" t="s">
        <v>166</v>
      </c>
      <c r="K191" s="1" t="s">
        <v>32</v>
      </c>
      <c r="L191" s="1" t="str">
        <f t="shared" si="4"/>
        <v>NG-GAS</v>
      </c>
      <c r="M191" s="1">
        <v>54</v>
      </c>
      <c r="N191" s="1">
        <v>2.1999999999999999E-2</v>
      </c>
      <c r="O191" s="1">
        <v>10389</v>
      </c>
      <c r="P191" s="1">
        <v>1.5339999999999999E-2</v>
      </c>
      <c r="Q191" s="1">
        <v>512</v>
      </c>
      <c r="R191" s="1">
        <v>68804</v>
      </c>
      <c r="S191" s="1">
        <f t="shared" si="5"/>
        <v>159.36725999999999</v>
      </c>
      <c r="T191" s="1">
        <v>0.44900000000000001</v>
      </c>
      <c r="U191" s="1">
        <v>0.01</v>
      </c>
      <c r="V191" s="1">
        <v>1410.326</v>
      </c>
      <c r="W191" s="1">
        <v>2.9000000000000001E-2</v>
      </c>
      <c r="X191" s="1">
        <v>15.442</v>
      </c>
      <c r="Y191" s="1">
        <v>0.34</v>
      </c>
      <c r="Z191" s="1">
        <v>48518.027000000002</v>
      </c>
      <c r="AA191" s="1">
        <v>1978.633</v>
      </c>
      <c r="AB191" s="1">
        <v>0</v>
      </c>
    </row>
    <row r="192" spans="1:28">
      <c r="A192" s="1">
        <v>15468</v>
      </c>
      <c r="B192" s="1">
        <v>2021</v>
      </c>
      <c r="C192" s="1" t="s">
        <v>123</v>
      </c>
      <c r="D192" s="1" t="s">
        <v>427</v>
      </c>
      <c r="E192" s="1">
        <v>2393</v>
      </c>
      <c r="F192" s="1" t="s">
        <v>428</v>
      </c>
      <c r="G192" s="1"/>
      <c r="H192" s="1" t="s">
        <v>126</v>
      </c>
      <c r="I192" s="1" t="s">
        <v>238</v>
      </c>
      <c r="J192" s="1" t="s">
        <v>166</v>
      </c>
      <c r="K192" s="1" t="s">
        <v>32</v>
      </c>
      <c r="L192" s="1" t="str">
        <f t="shared" si="4"/>
        <v>NG-GAS</v>
      </c>
      <c r="M192" s="1">
        <v>54</v>
      </c>
      <c r="N192" s="1">
        <v>1.7999999999999999E-2</v>
      </c>
      <c r="O192" s="1">
        <v>8301</v>
      </c>
      <c r="P192" s="1">
        <v>1.5339999999999999E-2</v>
      </c>
      <c r="Q192" s="1">
        <v>512</v>
      </c>
      <c r="R192" s="1">
        <v>68804</v>
      </c>
      <c r="S192" s="1">
        <f t="shared" si="5"/>
        <v>127.33734</v>
      </c>
      <c r="T192" s="1">
        <v>0.44900000000000001</v>
      </c>
      <c r="U192" s="1">
        <v>0.01</v>
      </c>
      <c r="V192" s="1">
        <v>1410.326</v>
      </c>
      <c r="W192" s="1">
        <v>2.9000000000000001E-2</v>
      </c>
      <c r="X192" s="1">
        <v>15.442</v>
      </c>
      <c r="Y192" s="1">
        <v>0.34</v>
      </c>
      <c r="Z192" s="1">
        <v>48518.027000000002</v>
      </c>
      <c r="AA192" s="1">
        <v>1978.633</v>
      </c>
      <c r="AB192" s="1">
        <v>0</v>
      </c>
    </row>
    <row r="193" spans="1:28">
      <c r="A193" s="1">
        <v>15469</v>
      </c>
      <c r="B193" s="1">
        <v>2021</v>
      </c>
      <c r="C193" s="1" t="s">
        <v>123</v>
      </c>
      <c r="D193" s="1" t="s">
        <v>427</v>
      </c>
      <c r="E193" s="1">
        <v>2393</v>
      </c>
      <c r="F193" s="1" t="s">
        <v>429</v>
      </c>
      <c r="G193" s="1"/>
      <c r="H193" s="1" t="s">
        <v>126</v>
      </c>
      <c r="I193" s="1" t="s">
        <v>238</v>
      </c>
      <c r="J193" s="1" t="s">
        <v>166</v>
      </c>
      <c r="K193" s="1" t="s">
        <v>32</v>
      </c>
      <c r="L193" s="1" t="str">
        <f t="shared" si="4"/>
        <v>NG-GAS</v>
      </c>
      <c r="M193" s="1">
        <v>54</v>
      </c>
      <c r="N193" s="1">
        <v>2.5999999999999999E-2</v>
      </c>
      <c r="O193" s="1">
        <v>12432</v>
      </c>
      <c r="P193" s="1">
        <v>1.5339999999999999E-2</v>
      </c>
      <c r="Q193" s="1">
        <v>512</v>
      </c>
      <c r="R193" s="1">
        <v>68804</v>
      </c>
      <c r="S193" s="1">
        <f t="shared" si="5"/>
        <v>190.70687999999998</v>
      </c>
      <c r="T193" s="1">
        <v>0.44900000000000001</v>
      </c>
      <c r="U193" s="1">
        <v>0.01</v>
      </c>
      <c r="V193" s="1">
        <v>1410.326</v>
      </c>
      <c r="W193" s="1">
        <v>2.9000000000000001E-2</v>
      </c>
      <c r="X193" s="1">
        <v>15.442</v>
      </c>
      <c r="Y193" s="1">
        <v>0.34</v>
      </c>
      <c r="Z193" s="1">
        <v>48518.027000000002</v>
      </c>
      <c r="AA193" s="1">
        <v>1978.633</v>
      </c>
      <c r="AB193" s="1">
        <v>0</v>
      </c>
    </row>
    <row r="194" spans="1:28">
      <c r="A194" s="1">
        <v>15470</v>
      </c>
      <c r="B194" s="1">
        <v>2021</v>
      </c>
      <c r="C194" s="1" t="s">
        <v>123</v>
      </c>
      <c r="D194" s="1" t="s">
        <v>427</v>
      </c>
      <c r="E194" s="1">
        <v>2393</v>
      </c>
      <c r="F194" s="1" t="s">
        <v>430</v>
      </c>
      <c r="G194" s="1"/>
      <c r="H194" s="1" t="s">
        <v>126</v>
      </c>
      <c r="I194" s="1" t="s">
        <v>238</v>
      </c>
      <c r="J194" s="1" t="s">
        <v>166</v>
      </c>
      <c r="K194" s="1" t="s">
        <v>32</v>
      </c>
      <c r="L194" s="1" t="str">
        <f t="shared" si="4"/>
        <v>NG-GAS</v>
      </c>
      <c r="M194" s="1">
        <v>54</v>
      </c>
      <c r="N194" s="1">
        <v>2.4E-2</v>
      </c>
      <c r="O194" s="1">
        <v>11490</v>
      </c>
      <c r="P194" s="1">
        <v>1.5339999999999999E-2</v>
      </c>
      <c r="Q194" s="1">
        <v>512</v>
      </c>
      <c r="R194" s="1">
        <v>68804</v>
      </c>
      <c r="S194" s="1">
        <f t="shared" si="5"/>
        <v>176.25659999999999</v>
      </c>
      <c r="T194" s="1">
        <v>0.44900000000000001</v>
      </c>
      <c r="U194" s="1">
        <v>0.01</v>
      </c>
      <c r="V194" s="1">
        <v>1410.326</v>
      </c>
      <c r="W194" s="1">
        <v>2.9000000000000001E-2</v>
      </c>
      <c r="X194" s="1">
        <v>15.442</v>
      </c>
      <c r="Y194" s="1">
        <v>0.34</v>
      </c>
      <c r="Z194" s="1">
        <v>48518.027000000002</v>
      </c>
      <c r="AA194" s="1">
        <v>1978.633</v>
      </c>
      <c r="AB194" s="1">
        <v>0</v>
      </c>
    </row>
    <row r="195" spans="1:28">
      <c r="A195" s="1">
        <v>15471</v>
      </c>
      <c r="B195" s="1">
        <v>2021</v>
      </c>
      <c r="C195" s="1" t="s">
        <v>123</v>
      </c>
      <c r="D195" s="1" t="s">
        <v>427</v>
      </c>
      <c r="E195" s="1">
        <v>2393</v>
      </c>
      <c r="F195" s="1" t="s">
        <v>431</v>
      </c>
      <c r="G195" s="1">
        <v>4</v>
      </c>
      <c r="H195" s="1" t="s">
        <v>126</v>
      </c>
      <c r="I195" s="1" t="s">
        <v>243</v>
      </c>
      <c r="J195" s="1" t="s">
        <v>166</v>
      </c>
      <c r="K195" s="1" t="s">
        <v>32</v>
      </c>
      <c r="L195" s="1" t="str">
        <f t="shared" si="4"/>
        <v>NG-GAS</v>
      </c>
      <c r="M195" s="1">
        <v>135</v>
      </c>
      <c r="N195" s="1">
        <v>1.0999999999999999E-2</v>
      </c>
      <c r="O195" s="1">
        <v>12616</v>
      </c>
      <c r="P195" s="1">
        <v>1.5339999999999999E-2</v>
      </c>
      <c r="Q195" s="1">
        <v>512</v>
      </c>
      <c r="R195" s="1">
        <v>68804</v>
      </c>
      <c r="S195" s="1">
        <f t="shared" si="5"/>
        <v>193.52943999999999</v>
      </c>
      <c r="T195" s="1">
        <v>0.44900000000000001</v>
      </c>
      <c r="U195" s="1">
        <v>0.01</v>
      </c>
      <c r="V195" s="1">
        <v>1410.326</v>
      </c>
      <c r="W195" s="1">
        <v>2.9000000000000001E-2</v>
      </c>
      <c r="X195" s="1">
        <v>15.442</v>
      </c>
      <c r="Y195" s="1">
        <v>0.34</v>
      </c>
      <c r="Z195" s="1">
        <v>48518.027000000002</v>
      </c>
      <c r="AA195" s="1">
        <v>1978.633</v>
      </c>
      <c r="AB195" s="1">
        <v>0</v>
      </c>
    </row>
    <row r="196" spans="1:28">
      <c r="A196" s="1">
        <v>15472</v>
      </c>
      <c r="B196" s="1">
        <v>2021</v>
      </c>
      <c r="C196" s="1" t="s">
        <v>123</v>
      </c>
      <c r="D196" s="1" t="s">
        <v>427</v>
      </c>
      <c r="E196" s="1">
        <v>2393</v>
      </c>
      <c r="F196" s="1" t="s">
        <v>432</v>
      </c>
      <c r="G196" s="1"/>
      <c r="H196" s="1" t="s">
        <v>126</v>
      </c>
      <c r="I196" s="1" t="s">
        <v>165</v>
      </c>
      <c r="J196" s="1" t="s">
        <v>166</v>
      </c>
      <c r="K196" s="1" t="s">
        <v>32</v>
      </c>
      <c r="L196" s="1" t="str">
        <f t="shared" ref="L196:L259" si="6">J196&amp;"-"&amp;K196</f>
        <v>NG-GAS</v>
      </c>
      <c r="M196" s="1">
        <v>161</v>
      </c>
      <c r="N196" s="1">
        <v>0.01</v>
      </c>
      <c r="O196" s="1">
        <v>13576</v>
      </c>
      <c r="P196" s="1">
        <v>1.5339999999999999E-2</v>
      </c>
      <c r="Q196" s="1">
        <v>512</v>
      </c>
      <c r="R196" s="1">
        <v>68804</v>
      </c>
      <c r="S196" s="1">
        <f t="shared" ref="S196:S259" si="7">P196*O196</f>
        <v>208.25584000000001</v>
      </c>
      <c r="T196" s="1">
        <v>0.44900000000000001</v>
      </c>
      <c r="U196" s="1">
        <v>0.01</v>
      </c>
      <c r="V196" s="1">
        <v>1410.326</v>
      </c>
      <c r="W196" s="1">
        <v>2.9000000000000001E-2</v>
      </c>
      <c r="X196" s="1">
        <v>15.442</v>
      </c>
      <c r="Y196" s="1">
        <v>0.34</v>
      </c>
      <c r="Z196" s="1">
        <v>48518.027000000002</v>
      </c>
      <c r="AA196" s="1">
        <v>1978.633</v>
      </c>
      <c r="AB196" s="1">
        <v>0</v>
      </c>
    </row>
    <row r="197" spans="1:28">
      <c r="A197" s="1">
        <v>15473</v>
      </c>
      <c r="B197" s="1">
        <v>2021</v>
      </c>
      <c r="C197" s="1" t="s">
        <v>123</v>
      </c>
      <c r="D197" s="1" t="s">
        <v>433</v>
      </c>
      <c r="E197" s="1">
        <v>61248</v>
      </c>
      <c r="F197" s="1" t="s">
        <v>434</v>
      </c>
      <c r="G197" s="1"/>
      <c r="H197" s="1" t="s">
        <v>126</v>
      </c>
      <c r="I197" s="1" t="s">
        <v>127</v>
      </c>
      <c r="J197" s="1" t="s">
        <v>128</v>
      </c>
      <c r="K197" s="1" t="s">
        <v>38</v>
      </c>
      <c r="L197" s="1" t="str">
        <f t="shared" si="6"/>
        <v>SUN-SOLAR</v>
      </c>
      <c r="M197" s="1">
        <v>0.5</v>
      </c>
      <c r="N197" s="1">
        <v>0.13300000000000001</v>
      </c>
      <c r="O197" s="1">
        <v>582.5</v>
      </c>
      <c r="P197" s="1">
        <v>0.13299</v>
      </c>
      <c r="Q197" s="1">
        <v>1</v>
      </c>
      <c r="R197" s="1">
        <v>1165</v>
      </c>
      <c r="S197" s="1">
        <f t="shared" si="7"/>
        <v>77.466674999999995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</row>
    <row r="198" spans="1:28">
      <c r="A198" s="1">
        <v>15474</v>
      </c>
      <c r="B198" s="1">
        <v>2021</v>
      </c>
      <c r="C198" s="1" t="s">
        <v>123</v>
      </c>
      <c r="D198" s="1" t="s">
        <v>433</v>
      </c>
      <c r="E198" s="1">
        <v>61248</v>
      </c>
      <c r="F198" s="1" t="s">
        <v>435</v>
      </c>
      <c r="G198" s="1"/>
      <c r="H198" s="1" t="s">
        <v>126</v>
      </c>
      <c r="I198" s="1" t="s">
        <v>127</v>
      </c>
      <c r="J198" s="1" t="s">
        <v>128</v>
      </c>
      <c r="K198" s="1" t="s">
        <v>38</v>
      </c>
      <c r="L198" s="1" t="str">
        <f t="shared" si="6"/>
        <v>SUN-SOLAR</v>
      </c>
      <c r="M198" s="1">
        <v>0.5</v>
      </c>
      <c r="N198" s="1">
        <v>0.13300000000000001</v>
      </c>
      <c r="O198" s="1">
        <v>582.5</v>
      </c>
      <c r="P198" s="1">
        <v>0.13299</v>
      </c>
      <c r="Q198" s="1">
        <v>1</v>
      </c>
      <c r="R198" s="1">
        <v>1165</v>
      </c>
      <c r="S198" s="1">
        <f t="shared" si="7"/>
        <v>77.466674999999995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</row>
    <row r="199" spans="1:28">
      <c r="A199" s="1">
        <v>15475</v>
      </c>
      <c r="B199" s="1">
        <v>2021</v>
      </c>
      <c r="C199" s="1" t="s">
        <v>123</v>
      </c>
      <c r="D199" s="1" t="s">
        <v>436</v>
      </c>
      <c r="E199" s="1">
        <v>60752</v>
      </c>
      <c r="F199" s="1" t="s">
        <v>132</v>
      </c>
      <c r="G199" s="1"/>
      <c r="H199" s="1" t="s">
        <v>126</v>
      </c>
      <c r="I199" s="1" t="s">
        <v>127</v>
      </c>
      <c r="J199" s="1" t="s">
        <v>128</v>
      </c>
      <c r="K199" s="1" t="s">
        <v>38</v>
      </c>
      <c r="L199" s="1" t="str">
        <f t="shared" si="6"/>
        <v>SUN-SOLAR</v>
      </c>
      <c r="M199" s="1">
        <v>2.2999999999999998</v>
      </c>
      <c r="N199" s="1">
        <v>0.182</v>
      </c>
      <c r="O199" s="1">
        <v>3663</v>
      </c>
      <c r="P199" s="1">
        <v>0.18179999999999999</v>
      </c>
      <c r="Q199" s="1">
        <v>2.2999999999999998</v>
      </c>
      <c r="R199" s="1">
        <v>3663</v>
      </c>
      <c r="S199" s="1">
        <f t="shared" si="7"/>
        <v>665.93340000000001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</row>
    <row r="200" spans="1:28">
      <c r="A200" s="1">
        <v>15476</v>
      </c>
      <c r="B200" s="1">
        <v>2021</v>
      </c>
      <c r="C200" s="1" t="s">
        <v>123</v>
      </c>
      <c r="D200" s="1" t="s">
        <v>437</v>
      </c>
      <c r="E200" s="1">
        <v>60839</v>
      </c>
      <c r="F200" s="1" t="s">
        <v>132</v>
      </c>
      <c r="G200" s="1"/>
      <c r="H200" s="1" t="s">
        <v>126</v>
      </c>
      <c r="I200" s="1" t="s">
        <v>127</v>
      </c>
      <c r="J200" s="1" t="s">
        <v>128</v>
      </c>
      <c r="K200" s="1" t="s">
        <v>38</v>
      </c>
      <c r="L200" s="1" t="str">
        <f t="shared" si="6"/>
        <v>SUN-SOLAR</v>
      </c>
      <c r="M200" s="1">
        <v>2.5</v>
      </c>
      <c r="N200" s="1">
        <v>0.17599999999999999</v>
      </c>
      <c r="O200" s="1">
        <v>3856</v>
      </c>
      <c r="P200" s="1">
        <v>0.17607</v>
      </c>
      <c r="Q200" s="1">
        <v>2.5</v>
      </c>
      <c r="R200" s="1">
        <v>3856</v>
      </c>
      <c r="S200" s="1">
        <f t="shared" si="7"/>
        <v>678.92592000000002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</row>
    <row r="201" spans="1:28">
      <c r="A201" s="1">
        <v>15477</v>
      </c>
      <c r="B201" s="1">
        <v>2021</v>
      </c>
      <c r="C201" s="1" t="s">
        <v>123</v>
      </c>
      <c r="D201" s="1" t="s">
        <v>438</v>
      </c>
      <c r="E201" s="1">
        <v>60840</v>
      </c>
      <c r="F201" s="1" t="s">
        <v>132</v>
      </c>
      <c r="G201" s="1"/>
      <c r="H201" s="1" t="s">
        <v>126</v>
      </c>
      <c r="I201" s="1" t="s">
        <v>127</v>
      </c>
      <c r="J201" s="1" t="s">
        <v>128</v>
      </c>
      <c r="K201" s="1" t="s">
        <v>38</v>
      </c>
      <c r="L201" s="1" t="str">
        <f t="shared" si="6"/>
        <v>SUN-SOLAR</v>
      </c>
      <c r="M201" s="1">
        <v>1.6</v>
      </c>
      <c r="N201" s="1">
        <v>0.17499999999999999</v>
      </c>
      <c r="O201" s="1">
        <v>2455</v>
      </c>
      <c r="P201" s="1">
        <v>0.17516000000000001</v>
      </c>
      <c r="Q201" s="1">
        <v>1.6</v>
      </c>
      <c r="R201" s="1">
        <v>2455</v>
      </c>
      <c r="S201" s="1">
        <f t="shared" si="7"/>
        <v>430.01780000000002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</row>
    <row r="202" spans="1:28">
      <c r="A202" s="1">
        <v>15478</v>
      </c>
      <c r="B202" s="1">
        <v>2021</v>
      </c>
      <c r="C202" s="1" t="s">
        <v>123</v>
      </c>
      <c r="D202" s="1" t="s">
        <v>439</v>
      </c>
      <c r="E202" s="1">
        <v>52068</v>
      </c>
      <c r="F202" s="1" t="s">
        <v>269</v>
      </c>
      <c r="G202" s="1"/>
      <c r="H202" s="1" t="s">
        <v>126</v>
      </c>
      <c r="I202" s="1" t="s">
        <v>440</v>
      </c>
      <c r="J202" s="1" t="s">
        <v>441</v>
      </c>
      <c r="K202" s="1" t="s">
        <v>34</v>
      </c>
      <c r="L202" s="1" t="str">
        <f t="shared" si="6"/>
        <v>WAT-HYDRO</v>
      </c>
      <c r="M202" s="1">
        <v>4.0999999999999996</v>
      </c>
      <c r="N202" s="1">
        <v>0.16900000000000001</v>
      </c>
      <c r="O202" s="1">
        <v>6074.6670000000004</v>
      </c>
      <c r="P202" s="1">
        <v>0.16914000000000001</v>
      </c>
      <c r="Q202" s="1">
        <v>12.3</v>
      </c>
      <c r="R202" s="1">
        <v>18224.001</v>
      </c>
      <c r="S202" s="1">
        <f t="shared" si="7"/>
        <v>1027.4691763800001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</row>
    <row r="203" spans="1:28">
      <c r="A203" s="1">
        <v>15479</v>
      </c>
      <c r="B203" s="1">
        <v>2021</v>
      </c>
      <c r="C203" s="1" t="s">
        <v>123</v>
      </c>
      <c r="D203" s="1" t="s">
        <v>439</v>
      </c>
      <c r="E203" s="1">
        <v>52068</v>
      </c>
      <c r="F203" s="1" t="s">
        <v>270</v>
      </c>
      <c r="G203" s="1"/>
      <c r="H203" s="1" t="s">
        <v>126</v>
      </c>
      <c r="I203" s="1" t="s">
        <v>440</v>
      </c>
      <c r="J203" s="1" t="s">
        <v>441</v>
      </c>
      <c r="K203" s="1" t="s">
        <v>34</v>
      </c>
      <c r="L203" s="1" t="str">
        <f t="shared" si="6"/>
        <v>WAT-HYDRO</v>
      </c>
      <c r="M203" s="1">
        <v>4.0999999999999996</v>
      </c>
      <c r="N203" s="1">
        <v>0.16900000000000001</v>
      </c>
      <c r="O203" s="1">
        <v>6074.6670000000004</v>
      </c>
      <c r="P203" s="1">
        <v>0.16914000000000001</v>
      </c>
      <c r="Q203" s="1">
        <v>12.3</v>
      </c>
      <c r="R203" s="1">
        <v>18224.001</v>
      </c>
      <c r="S203" s="1">
        <f t="shared" si="7"/>
        <v>1027.4691763800001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</row>
    <row r="204" spans="1:28">
      <c r="A204" s="1">
        <v>15480</v>
      </c>
      <c r="B204" s="1">
        <v>2021</v>
      </c>
      <c r="C204" s="1" t="s">
        <v>123</v>
      </c>
      <c r="D204" s="1" t="s">
        <v>439</v>
      </c>
      <c r="E204" s="1">
        <v>52068</v>
      </c>
      <c r="F204" s="1" t="s">
        <v>442</v>
      </c>
      <c r="G204" s="1"/>
      <c r="H204" s="1" t="s">
        <v>126</v>
      </c>
      <c r="I204" s="1" t="s">
        <v>440</v>
      </c>
      <c r="J204" s="1" t="s">
        <v>441</v>
      </c>
      <c r="K204" s="1" t="s">
        <v>34</v>
      </c>
      <c r="L204" s="1" t="str">
        <f t="shared" si="6"/>
        <v>WAT-HYDRO</v>
      </c>
      <c r="M204" s="1">
        <v>4.0999999999999996</v>
      </c>
      <c r="N204" s="1">
        <v>0.16900000000000001</v>
      </c>
      <c r="O204" s="1">
        <v>6074.6670000000004</v>
      </c>
      <c r="P204" s="1">
        <v>0.16914000000000001</v>
      </c>
      <c r="Q204" s="1">
        <v>12.3</v>
      </c>
      <c r="R204" s="1">
        <v>18224.001</v>
      </c>
      <c r="S204" s="1">
        <f t="shared" si="7"/>
        <v>1027.4691763800001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</row>
    <row r="205" spans="1:28">
      <c r="A205" s="1">
        <v>15481</v>
      </c>
      <c r="B205" s="1">
        <v>2021</v>
      </c>
      <c r="C205" s="1" t="s">
        <v>123</v>
      </c>
      <c r="D205" s="1" t="s">
        <v>443</v>
      </c>
      <c r="E205" s="1">
        <v>64422</v>
      </c>
      <c r="F205" s="1" t="s">
        <v>444</v>
      </c>
      <c r="G205" s="1"/>
      <c r="H205" s="1" t="s">
        <v>126</v>
      </c>
      <c r="I205" s="1" t="s">
        <v>127</v>
      </c>
      <c r="J205" s="1" t="s">
        <v>128</v>
      </c>
      <c r="K205" s="1" t="s">
        <v>38</v>
      </c>
      <c r="L205" s="1" t="str">
        <f t="shared" si="6"/>
        <v>SUN-SOLAR</v>
      </c>
      <c r="M205" s="1">
        <v>0.3</v>
      </c>
      <c r="N205" s="1">
        <v>0.16</v>
      </c>
      <c r="O205" s="1">
        <v>421.63600000000002</v>
      </c>
      <c r="P205" s="1">
        <v>0.16044</v>
      </c>
      <c r="Q205" s="1">
        <v>1.1000000000000001</v>
      </c>
      <c r="R205" s="1">
        <v>1545.999</v>
      </c>
      <c r="S205" s="1">
        <f t="shared" si="7"/>
        <v>67.64727984000001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</row>
    <row r="206" spans="1:28">
      <c r="A206" s="1">
        <v>15482</v>
      </c>
      <c r="B206" s="1">
        <v>2021</v>
      </c>
      <c r="C206" s="1" t="s">
        <v>123</v>
      </c>
      <c r="D206" s="1" t="s">
        <v>443</v>
      </c>
      <c r="E206" s="1">
        <v>64422</v>
      </c>
      <c r="F206" s="1" t="s">
        <v>445</v>
      </c>
      <c r="G206" s="1"/>
      <c r="H206" s="1" t="s">
        <v>126</v>
      </c>
      <c r="I206" s="1" t="s">
        <v>127</v>
      </c>
      <c r="J206" s="1" t="s">
        <v>128</v>
      </c>
      <c r="K206" s="1" t="s">
        <v>38</v>
      </c>
      <c r="L206" s="1" t="str">
        <f t="shared" si="6"/>
        <v>SUN-SOLAR</v>
      </c>
      <c r="M206" s="1">
        <v>0.4</v>
      </c>
      <c r="N206" s="1">
        <v>0.16</v>
      </c>
      <c r="O206" s="1">
        <v>562.18200000000002</v>
      </c>
      <c r="P206" s="1">
        <v>0.16044</v>
      </c>
      <c r="Q206" s="1">
        <v>1.1000000000000001</v>
      </c>
      <c r="R206" s="1">
        <v>1545.999</v>
      </c>
      <c r="S206" s="1">
        <f t="shared" si="7"/>
        <v>90.196480080000001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</row>
    <row r="207" spans="1:28">
      <c r="A207" s="1">
        <v>15483</v>
      </c>
      <c r="B207" s="1">
        <v>2021</v>
      </c>
      <c r="C207" s="1" t="s">
        <v>123</v>
      </c>
      <c r="D207" s="1" t="s">
        <v>443</v>
      </c>
      <c r="E207" s="1">
        <v>64422</v>
      </c>
      <c r="F207" s="1" t="s">
        <v>446</v>
      </c>
      <c r="G207" s="1"/>
      <c r="H207" s="1" t="s">
        <v>126</v>
      </c>
      <c r="I207" s="1" t="s">
        <v>127</v>
      </c>
      <c r="J207" s="1" t="s">
        <v>128</v>
      </c>
      <c r="K207" s="1" t="s">
        <v>38</v>
      </c>
      <c r="L207" s="1" t="str">
        <f t="shared" si="6"/>
        <v>SUN-SOLAR</v>
      </c>
      <c r="M207" s="1">
        <v>0.3</v>
      </c>
      <c r="N207" s="1">
        <v>0.16</v>
      </c>
      <c r="O207" s="1">
        <v>421.63600000000002</v>
      </c>
      <c r="P207" s="1">
        <v>0.16044</v>
      </c>
      <c r="Q207" s="1">
        <v>1.1000000000000001</v>
      </c>
      <c r="R207" s="1">
        <v>1545.999</v>
      </c>
      <c r="S207" s="1">
        <f t="shared" si="7"/>
        <v>67.64727984000001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</row>
    <row r="208" spans="1:28">
      <c r="A208" s="1">
        <v>15484</v>
      </c>
      <c r="B208" s="1">
        <v>2021</v>
      </c>
      <c r="C208" s="1" t="s">
        <v>123</v>
      </c>
      <c r="D208" s="1" t="s">
        <v>443</v>
      </c>
      <c r="E208" s="1">
        <v>64422</v>
      </c>
      <c r="F208" s="1" t="s">
        <v>447</v>
      </c>
      <c r="G208" s="1"/>
      <c r="H208" s="1" t="s">
        <v>126</v>
      </c>
      <c r="I208" s="1" t="s">
        <v>127</v>
      </c>
      <c r="J208" s="1" t="s">
        <v>128</v>
      </c>
      <c r="K208" s="1" t="s">
        <v>38</v>
      </c>
      <c r="L208" s="1" t="str">
        <f t="shared" si="6"/>
        <v>SUN-SOLAR</v>
      </c>
      <c r="M208" s="1">
        <v>0.1</v>
      </c>
      <c r="N208" s="1">
        <v>0.16</v>
      </c>
      <c r="O208" s="1">
        <v>140.54499999999999</v>
      </c>
      <c r="P208" s="1">
        <v>0.16044</v>
      </c>
      <c r="Q208" s="1">
        <v>1.1000000000000001</v>
      </c>
      <c r="R208" s="1">
        <v>1545.999</v>
      </c>
      <c r="S208" s="1">
        <f t="shared" si="7"/>
        <v>22.549039799999999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</row>
    <row r="209" spans="1:28">
      <c r="A209" s="1">
        <v>15485</v>
      </c>
      <c r="B209" s="1">
        <v>2021</v>
      </c>
      <c r="C209" s="1" t="s">
        <v>123</v>
      </c>
      <c r="D209" s="1" t="s">
        <v>448</v>
      </c>
      <c r="E209" s="1">
        <v>56877</v>
      </c>
      <c r="F209" s="1" t="s">
        <v>449</v>
      </c>
      <c r="G209" s="1"/>
      <c r="H209" s="1" t="s">
        <v>126</v>
      </c>
      <c r="I209" s="1" t="s">
        <v>127</v>
      </c>
      <c r="J209" s="1" t="s">
        <v>128</v>
      </c>
      <c r="K209" s="1" t="s">
        <v>38</v>
      </c>
      <c r="L209" s="1" t="str">
        <f t="shared" si="6"/>
        <v>SUN-SOLAR</v>
      </c>
      <c r="M209" s="1">
        <v>1.6</v>
      </c>
      <c r="N209" s="1">
        <v>9.7000000000000003E-2</v>
      </c>
      <c r="O209" s="1">
        <v>1358</v>
      </c>
      <c r="P209" s="1">
        <v>9.6890000000000004E-2</v>
      </c>
      <c r="Q209" s="1">
        <v>1.6</v>
      </c>
      <c r="R209" s="1">
        <v>1358</v>
      </c>
      <c r="S209" s="1">
        <f t="shared" si="7"/>
        <v>131.57661999999999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</row>
    <row r="210" spans="1:28">
      <c r="A210" s="1">
        <v>15486</v>
      </c>
      <c r="B210" s="1">
        <v>2021</v>
      </c>
      <c r="C210" s="1" t="s">
        <v>123</v>
      </c>
      <c r="D210" s="1" t="s">
        <v>450</v>
      </c>
      <c r="E210" s="1">
        <v>60489</v>
      </c>
      <c r="F210" s="1" t="s">
        <v>132</v>
      </c>
      <c r="G210" s="1"/>
      <c r="H210" s="1" t="s">
        <v>126</v>
      </c>
      <c r="I210" s="1" t="s">
        <v>127</v>
      </c>
      <c r="J210" s="1" t="s">
        <v>128</v>
      </c>
      <c r="K210" s="1" t="s">
        <v>38</v>
      </c>
      <c r="L210" s="1" t="str">
        <f t="shared" si="6"/>
        <v>SUN-SOLAR</v>
      </c>
      <c r="M210" s="1">
        <v>3.5</v>
      </c>
      <c r="N210" s="1">
        <v>0.14000000000000001</v>
      </c>
      <c r="O210" s="1">
        <v>4278.3999999999996</v>
      </c>
      <c r="P210" s="1">
        <v>0.13954</v>
      </c>
      <c r="Q210" s="1">
        <v>7.5</v>
      </c>
      <c r="R210" s="1">
        <v>9168</v>
      </c>
      <c r="S210" s="1">
        <f t="shared" si="7"/>
        <v>597.00793599999997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</row>
    <row r="211" spans="1:28">
      <c r="A211" s="1">
        <v>15487</v>
      </c>
      <c r="B211" s="1">
        <v>2021</v>
      </c>
      <c r="C211" s="1" t="s">
        <v>123</v>
      </c>
      <c r="D211" s="1" t="s">
        <v>450</v>
      </c>
      <c r="E211" s="1">
        <v>60489</v>
      </c>
      <c r="F211" s="1" t="s">
        <v>451</v>
      </c>
      <c r="G211" s="1"/>
      <c r="H211" s="1" t="s">
        <v>126</v>
      </c>
      <c r="I211" s="1" t="s">
        <v>127</v>
      </c>
      <c r="J211" s="1" t="s">
        <v>128</v>
      </c>
      <c r="K211" s="1" t="s">
        <v>38</v>
      </c>
      <c r="L211" s="1" t="str">
        <f t="shared" si="6"/>
        <v>SUN-SOLAR</v>
      </c>
      <c r="M211" s="1">
        <v>4</v>
      </c>
      <c r="N211" s="1">
        <v>0.14000000000000001</v>
      </c>
      <c r="O211" s="1">
        <v>4889.6000000000004</v>
      </c>
      <c r="P211" s="1">
        <v>0.13954</v>
      </c>
      <c r="Q211" s="1">
        <v>7.5</v>
      </c>
      <c r="R211" s="1">
        <v>9168</v>
      </c>
      <c r="S211" s="1">
        <f t="shared" si="7"/>
        <v>682.29478400000005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</row>
    <row r="212" spans="1:28">
      <c r="A212" s="1">
        <v>15488</v>
      </c>
      <c r="B212" s="1">
        <v>2021</v>
      </c>
      <c r="C212" s="1" t="s">
        <v>123</v>
      </c>
      <c r="D212" s="1" t="s">
        <v>452</v>
      </c>
      <c r="E212" s="1">
        <v>59628</v>
      </c>
      <c r="F212" s="1" t="s">
        <v>453</v>
      </c>
      <c r="G212" s="1"/>
      <c r="H212" s="1" t="s">
        <v>126</v>
      </c>
      <c r="I212" s="1" t="s">
        <v>127</v>
      </c>
      <c r="J212" s="1" t="s">
        <v>128</v>
      </c>
      <c r="K212" s="1" t="s">
        <v>38</v>
      </c>
      <c r="L212" s="1" t="str">
        <f t="shared" si="6"/>
        <v>SUN-SOLAR</v>
      </c>
      <c r="M212" s="1">
        <v>5</v>
      </c>
      <c r="N212" s="1">
        <v>0.17100000000000001</v>
      </c>
      <c r="O212" s="1">
        <v>7486</v>
      </c>
      <c r="P212" s="1">
        <v>0.17091000000000001</v>
      </c>
      <c r="Q212" s="1">
        <v>5</v>
      </c>
      <c r="R212" s="1">
        <v>7486</v>
      </c>
      <c r="S212" s="1">
        <f t="shared" si="7"/>
        <v>1279.43226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</row>
    <row r="213" spans="1:28">
      <c r="A213" s="1">
        <v>15489</v>
      </c>
      <c r="B213" s="1">
        <v>2021</v>
      </c>
      <c r="C213" s="1" t="s">
        <v>123</v>
      </c>
      <c r="D213" s="1" t="s">
        <v>454</v>
      </c>
      <c r="E213" s="1">
        <v>58095</v>
      </c>
      <c r="F213" s="1" t="s">
        <v>455</v>
      </c>
      <c r="G213" s="1"/>
      <c r="H213" s="1" t="s">
        <v>126</v>
      </c>
      <c r="I213" s="1" t="s">
        <v>127</v>
      </c>
      <c r="J213" s="1" t="s">
        <v>128</v>
      </c>
      <c r="K213" s="1" t="s">
        <v>38</v>
      </c>
      <c r="L213" s="1" t="str">
        <f t="shared" si="6"/>
        <v>SUN-SOLAR</v>
      </c>
      <c r="M213" s="1">
        <v>1.5</v>
      </c>
      <c r="N213" s="1">
        <v>0.13100000000000001</v>
      </c>
      <c r="O213" s="1">
        <v>1719</v>
      </c>
      <c r="P213" s="1">
        <v>0.13081999999999999</v>
      </c>
      <c r="Q213" s="1">
        <v>1.5</v>
      </c>
      <c r="R213" s="1">
        <v>1719</v>
      </c>
      <c r="S213" s="1">
        <f t="shared" si="7"/>
        <v>224.87957999999998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</row>
    <row r="214" spans="1:28">
      <c r="A214" s="1">
        <v>15490</v>
      </c>
      <c r="B214" s="1">
        <v>2021</v>
      </c>
      <c r="C214" s="1" t="s">
        <v>123</v>
      </c>
      <c r="D214" s="1" t="s">
        <v>456</v>
      </c>
      <c r="E214" s="1">
        <v>59627</v>
      </c>
      <c r="F214" s="1" t="s">
        <v>457</v>
      </c>
      <c r="G214" s="1"/>
      <c r="H214" s="1" t="s">
        <v>126</v>
      </c>
      <c r="I214" s="1" t="s">
        <v>127</v>
      </c>
      <c r="J214" s="1" t="s">
        <v>128</v>
      </c>
      <c r="K214" s="1" t="s">
        <v>38</v>
      </c>
      <c r="L214" s="1" t="str">
        <f t="shared" si="6"/>
        <v>SUN-SOLAR</v>
      </c>
      <c r="M214" s="1">
        <v>3</v>
      </c>
      <c r="N214" s="1">
        <v>0.161</v>
      </c>
      <c r="O214" s="1">
        <v>4240</v>
      </c>
      <c r="P214" s="1">
        <v>0.16134000000000001</v>
      </c>
      <c r="Q214" s="1">
        <v>3</v>
      </c>
      <c r="R214" s="1">
        <v>4240</v>
      </c>
      <c r="S214" s="1">
        <f t="shared" si="7"/>
        <v>684.08160000000009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</row>
    <row r="215" spans="1:28">
      <c r="A215" s="1">
        <v>15491</v>
      </c>
      <c r="B215" s="1">
        <v>2021</v>
      </c>
      <c r="C215" s="1" t="s">
        <v>123</v>
      </c>
      <c r="D215" s="1" t="s">
        <v>458</v>
      </c>
      <c r="E215" s="1">
        <v>60501</v>
      </c>
      <c r="F215" s="1" t="s">
        <v>134</v>
      </c>
      <c r="G215" s="1"/>
      <c r="H215" s="1" t="s">
        <v>126</v>
      </c>
      <c r="I215" s="1" t="s">
        <v>127</v>
      </c>
      <c r="J215" s="1" t="s">
        <v>128</v>
      </c>
      <c r="K215" s="1" t="s">
        <v>38</v>
      </c>
      <c r="L215" s="1" t="str">
        <f t="shared" si="6"/>
        <v>SUN-SOLAR</v>
      </c>
      <c r="M215" s="1">
        <v>1</v>
      </c>
      <c r="N215" s="1">
        <v>0.13400000000000001</v>
      </c>
      <c r="O215" s="1">
        <v>1173</v>
      </c>
      <c r="P215" s="1">
        <v>0.13389999999999999</v>
      </c>
      <c r="Q215" s="1">
        <v>1</v>
      </c>
      <c r="R215" s="1">
        <v>1173</v>
      </c>
      <c r="S215" s="1">
        <f t="shared" si="7"/>
        <v>157.06469999999999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</row>
    <row r="216" spans="1:28">
      <c r="A216" s="1">
        <v>15492</v>
      </c>
      <c r="B216" s="1">
        <v>2021</v>
      </c>
      <c r="C216" s="1" t="s">
        <v>123</v>
      </c>
      <c r="D216" s="1" t="s">
        <v>459</v>
      </c>
      <c r="E216" s="1">
        <v>56701</v>
      </c>
      <c r="F216" s="1" t="s">
        <v>269</v>
      </c>
      <c r="G216" s="1"/>
      <c r="H216" s="1" t="s">
        <v>126</v>
      </c>
      <c r="I216" s="1" t="s">
        <v>155</v>
      </c>
      <c r="J216" s="1" t="s">
        <v>166</v>
      </c>
      <c r="K216" s="1" t="s">
        <v>36</v>
      </c>
      <c r="L216" s="1" t="str">
        <f t="shared" si="6"/>
        <v>NG-OIL</v>
      </c>
      <c r="M216" s="1">
        <v>2</v>
      </c>
      <c r="N216" s="1">
        <v>0.121</v>
      </c>
      <c r="O216" s="1">
        <v>2128.625</v>
      </c>
      <c r="P216" s="1">
        <v>0.1215</v>
      </c>
      <c r="Q216" s="1">
        <v>16</v>
      </c>
      <c r="R216" s="1">
        <v>17029</v>
      </c>
      <c r="S216" s="1">
        <f t="shared" si="7"/>
        <v>258.62793749999997</v>
      </c>
      <c r="T216" s="1">
        <v>140.85300000000001</v>
      </c>
      <c r="U216" s="1">
        <v>1.7390000000000001</v>
      </c>
      <c r="V216" s="1">
        <v>1643.9190000000001</v>
      </c>
      <c r="W216" s="1">
        <v>2.5999999999999999E-2</v>
      </c>
      <c r="X216" s="1">
        <v>1199.2919999999999</v>
      </c>
      <c r="Y216" s="1">
        <v>14.805</v>
      </c>
      <c r="Z216" s="1">
        <v>13997.15</v>
      </c>
      <c r="AA216" s="1">
        <v>440.49700000000001</v>
      </c>
      <c r="AB216" s="1">
        <v>0</v>
      </c>
    </row>
    <row r="217" spans="1:28">
      <c r="A217" s="1">
        <v>15493</v>
      </c>
      <c r="B217" s="1">
        <v>2021</v>
      </c>
      <c r="C217" s="1" t="s">
        <v>123</v>
      </c>
      <c r="D217" s="1" t="s">
        <v>459</v>
      </c>
      <c r="E217" s="1">
        <v>56701</v>
      </c>
      <c r="F217" s="1" t="s">
        <v>270</v>
      </c>
      <c r="G217" s="1"/>
      <c r="H217" s="1" t="s">
        <v>126</v>
      </c>
      <c r="I217" s="1" t="s">
        <v>155</v>
      </c>
      <c r="J217" s="1" t="s">
        <v>166</v>
      </c>
      <c r="K217" s="1" t="s">
        <v>36</v>
      </c>
      <c r="L217" s="1" t="str">
        <f t="shared" si="6"/>
        <v>NG-OIL</v>
      </c>
      <c r="M217" s="1">
        <v>2</v>
      </c>
      <c r="N217" s="1">
        <v>0.121</v>
      </c>
      <c r="O217" s="1">
        <v>2128.625</v>
      </c>
      <c r="P217" s="1">
        <v>0.1215</v>
      </c>
      <c r="Q217" s="1">
        <v>16</v>
      </c>
      <c r="R217" s="1">
        <v>17029</v>
      </c>
      <c r="S217" s="1">
        <f t="shared" si="7"/>
        <v>258.62793749999997</v>
      </c>
      <c r="T217" s="1">
        <v>140.85300000000001</v>
      </c>
      <c r="U217" s="1">
        <v>1.7390000000000001</v>
      </c>
      <c r="V217" s="1">
        <v>1643.9190000000001</v>
      </c>
      <c r="W217" s="1">
        <v>2.5999999999999999E-2</v>
      </c>
      <c r="X217" s="1">
        <v>1199.2919999999999</v>
      </c>
      <c r="Y217" s="1">
        <v>14.805</v>
      </c>
      <c r="Z217" s="1">
        <v>13997.15</v>
      </c>
      <c r="AA217" s="1">
        <v>440.49700000000001</v>
      </c>
      <c r="AB217" s="1">
        <v>0</v>
      </c>
    </row>
    <row r="218" spans="1:28">
      <c r="A218" s="1">
        <v>15494</v>
      </c>
      <c r="B218" s="1">
        <v>2021</v>
      </c>
      <c r="C218" s="1" t="s">
        <v>123</v>
      </c>
      <c r="D218" s="1" t="s">
        <v>459</v>
      </c>
      <c r="E218" s="1">
        <v>56701</v>
      </c>
      <c r="F218" s="1" t="s">
        <v>442</v>
      </c>
      <c r="G218" s="1"/>
      <c r="H218" s="1" t="s">
        <v>126</v>
      </c>
      <c r="I218" s="1" t="s">
        <v>155</v>
      </c>
      <c r="J218" s="1" t="s">
        <v>166</v>
      </c>
      <c r="K218" s="1" t="s">
        <v>36</v>
      </c>
      <c r="L218" s="1" t="str">
        <f t="shared" si="6"/>
        <v>NG-OIL</v>
      </c>
      <c r="M218" s="1">
        <v>2</v>
      </c>
      <c r="N218" s="1">
        <v>0.121</v>
      </c>
      <c r="O218" s="1">
        <v>2128.625</v>
      </c>
      <c r="P218" s="1">
        <v>0.1215</v>
      </c>
      <c r="Q218" s="1">
        <v>16</v>
      </c>
      <c r="R218" s="1">
        <v>17029</v>
      </c>
      <c r="S218" s="1">
        <f t="shared" si="7"/>
        <v>258.62793749999997</v>
      </c>
      <c r="T218" s="1">
        <v>140.85300000000001</v>
      </c>
      <c r="U218" s="1">
        <v>1.7390000000000001</v>
      </c>
      <c r="V218" s="1">
        <v>1643.9190000000001</v>
      </c>
      <c r="W218" s="1">
        <v>2.5999999999999999E-2</v>
      </c>
      <c r="X218" s="1">
        <v>1199.2919999999999</v>
      </c>
      <c r="Y218" s="1">
        <v>14.805</v>
      </c>
      <c r="Z218" s="1">
        <v>13997.15</v>
      </c>
      <c r="AA218" s="1">
        <v>440.49700000000001</v>
      </c>
      <c r="AB218" s="1">
        <v>0</v>
      </c>
    </row>
    <row r="219" spans="1:28">
      <c r="A219" s="1">
        <v>15495</v>
      </c>
      <c r="B219" s="1">
        <v>2021</v>
      </c>
      <c r="C219" s="1" t="s">
        <v>123</v>
      </c>
      <c r="D219" s="1" t="s">
        <v>459</v>
      </c>
      <c r="E219" s="1">
        <v>56701</v>
      </c>
      <c r="F219" s="1" t="s">
        <v>460</v>
      </c>
      <c r="G219" s="1"/>
      <c r="H219" s="1" t="s">
        <v>126</v>
      </c>
      <c r="I219" s="1" t="s">
        <v>155</v>
      </c>
      <c r="J219" s="1" t="s">
        <v>166</v>
      </c>
      <c r="K219" s="1" t="s">
        <v>36</v>
      </c>
      <c r="L219" s="1" t="str">
        <f t="shared" si="6"/>
        <v>NG-OIL</v>
      </c>
      <c r="M219" s="1">
        <v>2</v>
      </c>
      <c r="N219" s="1">
        <v>0.121</v>
      </c>
      <c r="O219" s="1">
        <v>2128.625</v>
      </c>
      <c r="P219" s="1">
        <v>0.1215</v>
      </c>
      <c r="Q219" s="1">
        <v>16</v>
      </c>
      <c r="R219" s="1">
        <v>17029</v>
      </c>
      <c r="S219" s="1">
        <f t="shared" si="7"/>
        <v>258.62793749999997</v>
      </c>
      <c r="T219" s="1">
        <v>140.85300000000001</v>
      </c>
      <c r="U219" s="1">
        <v>1.7390000000000001</v>
      </c>
      <c r="V219" s="1">
        <v>1643.9190000000001</v>
      </c>
      <c r="W219" s="1">
        <v>2.5999999999999999E-2</v>
      </c>
      <c r="X219" s="1">
        <v>1199.2919999999999</v>
      </c>
      <c r="Y219" s="1">
        <v>14.805</v>
      </c>
      <c r="Z219" s="1">
        <v>13997.15</v>
      </c>
      <c r="AA219" s="1">
        <v>440.49700000000001</v>
      </c>
      <c r="AB219" s="1">
        <v>0</v>
      </c>
    </row>
    <row r="220" spans="1:28">
      <c r="A220" s="1">
        <v>15496</v>
      </c>
      <c r="B220" s="1">
        <v>2021</v>
      </c>
      <c r="C220" s="1" t="s">
        <v>123</v>
      </c>
      <c r="D220" s="1" t="s">
        <v>459</v>
      </c>
      <c r="E220" s="1">
        <v>56701</v>
      </c>
      <c r="F220" s="1" t="s">
        <v>461</v>
      </c>
      <c r="G220" s="1"/>
      <c r="H220" s="1" t="s">
        <v>126</v>
      </c>
      <c r="I220" s="1" t="s">
        <v>155</v>
      </c>
      <c r="J220" s="1" t="s">
        <v>218</v>
      </c>
      <c r="K220" s="1" t="s">
        <v>36</v>
      </c>
      <c r="L220" s="1" t="str">
        <f t="shared" si="6"/>
        <v>DFO-OIL</v>
      </c>
      <c r="M220" s="1">
        <v>4</v>
      </c>
      <c r="N220" s="1">
        <v>0.121</v>
      </c>
      <c r="O220" s="1">
        <v>4257.25</v>
      </c>
      <c r="P220" s="1">
        <v>0.1215</v>
      </c>
      <c r="Q220" s="1">
        <v>16</v>
      </c>
      <c r="R220" s="1">
        <v>17029</v>
      </c>
      <c r="S220" s="1">
        <f t="shared" si="7"/>
        <v>517.25587499999995</v>
      </c>
      <c r="T220" s="1">
        <v>140.85300000000001</v>
      </c>
      <c r="U220" s="1">
        <v>1.7390000000000001</v>
      </c>
      <c r="V220" s="1">
        <v>1643.9190000000001</v>
      </c>
      <c r="W220" s="1">
        <v>2.5999999999999999E-2</v>
      </c>
      <c r="X220" s="1">
        <v>1199.2919999999999</v>
      </c>
      <c r="Y220" s="1">
        <v>14.805</v>
      </c>
      <c r="Z220" s="1">
        <v>13997.15</v>
      </c>
      <c r="AA220" s="1">
        <v>440.49700000000001</v>
      </c>
      <c r="AB220" s="1">
        <v>0</v>
      </c>
    </row>
    <row r="221" spans="1:28">
      <c r="A221" s="1">
        <v>15497</v>
      </c>
      <c r="B221" s="1">
        <v>2021</v>
      </c>
      <c r="C221" s="1" t="s">
        <v>123</v>
      </c>
      <c r="D221" s="1" t="s">
        <v>459</v>
      </c>
      <c r="E221" s="1">
        <v>56701</v>
      </c>
      <c r="F221" s="1" t="s">
        <v>462</v>
      </c>
      <c r="G221" s="1"/>
      <c r="H221" s="1" t="s">
        <v>126</v>
      </c>
      <c r="I221" s="1" t="s">
        <v>155</v>
      </c>
      <c r="J221" s="1" t="s">
        <v>218</v>
      </c>
      <c r="K221" s="1" t="s">
        <v>36</v>
      </c>
      <c r="L221" s="1" t="str">
        <f t="shared" si="6"/>
        <v>DFO-OIL</v>
      </c>
      <c r="M221" s="1">
        <v>4</v>
      </c>
      <c r="N221" s="1">
        <v>0.121</v>
      </c>
      <c r="O221" s="1">
        <v>4257.25</v>
      </c>
      <c r="P221" s="1">
        <v>0.1215</v>
      </c>
      <c r="Q221" s="1">
        <v>16</v>
      </c>
      <c r="R221" s="1">
        <v>17029</v>
      </c>
      <c r="S221" s="1">
        <f t="shared" si="7"/>
        <v>517.25587499999995</v>
      </c>
      <c r="T221" s="1">
        <v>140.85300000000001</v>
      </c>
      <c r="U221" s="1">
        <v>1.7390000000000001</v>
      </c>
      <c r="V221" s="1">
        <v>1643.9190000000001</v>
      </c>
      <c r="W221" s="1">
        <v>2.5999999999999999E-2</v>
      </c>
      <c r="X221" s="1">
        <v>1199.2919999999999</v>
      </c>
      <c r="Y221" s="1">
        <v>14.805</v>
      </c>
      <c r="Z221" s="1">
        <v>13997.15</v>
      </c>
      <c r="AA221" s="1">
        <v>440.49700000000001</v>
      </c>
      <c r="AB221" s="1">
        <v>0</v>
      </c>
    </row>
    <row r="222" spans="1:28">
      <c r="A222" s="1">
        <v>15498</v>
      </c>
      <c r="B222" s="1">
        <v>2021</v>
      </c>
      <c r="C222" s="1" t="s">
        <v>123</v>
      </c>
      <c r="D222" s="1" t="s">
        <v>463</v>
      </c>
      <c r="E222" s="1">
        <v>62438</v>
      </c>
      <c r="F222" s="1" t="s">
        <v>464</v>
      </c>
      <c r="G222" s="1"/>
      <c r="H222" s="1" t="s">
        <v>126</v>
      </c>
      <c r="I222" s="1" t="s">
        <v>127</v>
      </c>
      <c r="J222" s="1" t="s">
        <v>128</v>
      </c>
      <c r="K222" s="1" t="s">
        <v>38</v>
      </c>
      <c r="L222" s="1" t="str">
        <f t="shared" si="6"/>
        <v>SUN-SOLAR</v>
      </c>
      <c r="M222" s="1">
        <v>0.8</v>
      </c>
      <c r="N222" s="1">
        <v>0.129</v>
      </c>
      <c r="O222" s="1">
        <v>903.33299999999997</v>
      </c>
      <c r="P222" s="1">
        <v>0.12889999999999999</v>
      </c>
      <c r="Q222" s="1">
        <v>1.2</v>
      </c>
      <c r="R222" s="1">
        <v>1354.999</v>
      </c>
      <c r="S222" s="1">
        <f t="shared" si="7"/>
        <v>116.43962369999998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2028</v>
      </c>
    </row>
    <row r="223" spans="1:28">
      <c r="A223" s="1">
        <v>15499</v>
      </c>
      <c r="B223" s="1">
        <v>2021</v>
      </c>
      <c r="C223" s="1" t="s">
        <v>123</v>
      </c>
      <c r="D223" s="1" t="s">
        <v>463</v>
      </c>
      <c r="E223" s="1">
        <v>62438</v>
      </c>
      <c r="F223" s="1" t="s">
        <v>465</v>
      </c>
      <c r="G223" s="1"/>
      <c r="H223" s="1" t="s">
        <v>126</v>
      </c>
      <c r="I223" s="1" t="s">
        <v>127</v>
      </c>
      <c r="J223" s="1" t="s">
        <v>128</v>
      </c>
      <c r="K223" s="1" t="s">
        <v>38</v>
      </c>
      <c r="L223" s="1" t="str">
        <f t="shared" si="6"/>
        <v>SUN-SOLAR</v>
      </c>
      <c r="M223" s="1">
        <v>0.2</v>
      </c>
      <c r="N223" s="1">
        <v>0.129</v>
      </c>
      <c r="O223" s="1">
        <v>225.833</v>
      </c>
      <c r="P223" s="1">
        <v>0.12889999999999999</v>
      </c>
      <c r="Q223" s="1">
        <v>1.2</v>
      </c>
      <c r="R223" s="1">
        <v>1354.999</v>
      </c>
      <c r="S223" s="1">
        <f t="shared" si="7"/>
        <v>29.109873699999998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2028</v>
      </c>
    </row>
    <row r="224" spans="1:28">
      <c r="A224" s="1">
        <v>15500</v>
      </c>
      <c r="B224" s="1">
        <v>2021</v>
      </c>
      <c r="C224" s="1" t="s">
        <v>123</v>
      </c>
      <c r="D224" s="1" t="s">
        <v>463</v>
      </c>
      <c r="E224" s="1">
        <v>62438</v>
      </c>
      <c r="F224" s="1" t="s">
        <v>466</v>
      </c>
      <c r="G224" s="1"/>
      <c r="H224" s="1" t="s">
        <v>126</v>
      </c>
      <c r="I224" s="1" t="s">
        <v>127</v>
      </c>
      <c r="J224" s="1" t="s">
        <v>128</v>
      </c>
      <c r="K224" s="1" t="s">
        <v>38</v>
      </c>
      <c r="L224" s="1" t="str">
        <f t="shared" si="6"/>
        <v>SUN-SOLAR</v>
      </c>
      <c r="M224" s="1">
        <v>0.2</v>
      </c>
      <c r="N224" s="1">
        <v>0.129</v>
      </c>
      <c r="O224" s="1">
        <v>225.833</v>
      </c>
      <c r="P224" s="1">
        <v>0.12889999999999999</v>
      </c>
      <c r="Q224" s="1">
        <v>1.2</v>
      </c>
      <c r="R224" s="1">
        <v>1354.999</v>
      </c>
      <c r="S224" s="1">
        <f t="shared" si="7"/>
        <v>29.109873699999998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2028</v>
      </c>
    </row>
    <row r="225" spans="1:28">
      <c r="A225" s="1">
        <v>15501</v>
      </c>
      <c r="B225" s="1">
        <v>2021</v>
      </c>
      <c r="C225" s="1" t="s">
        <v>123</v>
      </c>
      <c r="D225" s="1" t="s">
        <v>467</v>
      </c>
      <c r="E225" s="1">
        <v>57869</v>
      </c>
      <c r="F225" s="1" t="s">
        <v>468</v>
      </c>
      <c r="G225" s="1"/>
      <c r="H225" s="1" t="s">
        <v>126</v>
      </c>
      <c r="I225" s="1" t="s">
        <v>127</v>
      </c>
      <c r="J225" s="1" t="s">
        <v>128</v>
      </c>
      <c r="K225" s="1" t="s">
        <v>38</v>
      </c>
      <c r="L225" s="1" t="str">
        <f t="shared" si="6"/>
        <v>SUN-SOLAR</v>
      </c>
      <c r="M225" s="1">
        <v>0.5</v>
      </c>
      <c r="N225" s="1">
        <v>0.14099999999999999</v>
      </c>
      <c r="O225" s="1">
        <v>617.39099999999996</v>
      </c>
      <c r="P225" s="1">
        <v>0.14096</v>
      </c>
      <c r="Q225" s="1">
        <v>4.5999999999999996</v>
      </c>
      <c r="R225" s="1">
        <v>5680</v>
      </c>
      <c r="S225" s="1">
        <f t="shared" si="7"/>
        <v>87.027435359999998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2027</v>
      </c>
    </row>
    <row r="226" spans="1:28">
      <c r="A226" s="1">
        <v>15502</v>
      </c>
      <c r="B226" s="1">
        <v>2021</v>
      </c>
      <c r="C226" s="1" t="s">
        <v>123</v>
      </c>
      <c r="D226" s="1" t="s">
        <v>467</v>
      </c>
      <c r="E226" s="1">
        <v>57869</v>
      </c>
      <c r="F226" s="1" t="s">
        <v>469</v>
      </c>
      <c r="G226" s="1"/>
      <c r="H226" s="1" t="s">
        <v>126</v>
      </c>
      <c r="I226" s="1" t="s">
        <v>127</v>
      </c>
      <c r="J226" s="1" t="s">
        <v>128</v>
      </c>
      <c r="K226" s="1" t="s">
        <v>38</v>
      </c>
      <c r="L226" s="1" t="str">
        <f t="shared" si="6"/>
        <v>SUN-SOLAR</v>
      </c>
      <c r="M226" s="1">
        <v>0.4</v>
      </c>
      <c r="N226" s="1">
        <v>0.14099999999999999</v>
      </c>
      <c r="O226" s="1">
        <v>493.91300000000001</v>
      </c>
      <c r="P226" s="1">
        <v>0.14096</v>
      </c>
      <c r="Q226" s="1">
        <v>4.5999999999999996</v>
      </c>
      <c r="R226" s="1">
        <v>5680</v>
      </c>
      <c r="S226" s="1">
        <f t="shared" si="7"/>
        <v>69.621976480000001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2027</v>
      </c>
    </row>
    <row r="227" spans="1:28">
      <c r="A227" s="1">
        <v>15503</v>
      </c>
      <c r="B227" s="1">
        <v>2021</v>
      </c>
      <c r="C227" s="1" t="s">
        <v>123</v>
      </c>
      <c r="D227" s="1" t="s">
        <v>467</v>
      </c>
      <c r="E227" s="1">
        <v>57869</v>
      </c>
      <c r="F227" s="1" t="s">
        <v>470</v>
      </c>
      <c r="G227" s="1"/>
      <c r="H227" s="1" t="s">
        <v>126</v>
      </c>
      <c r="I227" s="1" t="s">
        <v>127</v>
      </c>
      <c r="J227" s="1" t="s">
        <v>128</v>
      </c>
      <c r="K227" s="1" t="s">
        <v>38</v>
      </c>
      <c r="L227" s="1" t="str">
        <f t="shared" si="6"/>
        <v>SUN-SOLAR</v>
      </c>
      <c r="M227" s="1">
        <v>0.2</v>
      </c>
      <c r="N227" s="1">
        <v>0.14099999999999999</v>
      </c>
      <c r="O227" s="1">
        <v>246.95699999999999</v>
      </c>
      <c r="P227" s="1">
        <v>0.14096</v>
      </c>
      <c r="Q227" s="1">
        <v>4.5999999999999996</v>
      </c>
      <c r="R227" s="1">
        <v>5680</v>
      </c>
      <c r="S227" s="1">
        <f t="shared" si="7"/>
        <v>34.811058719999998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2027</v>
      </c>
    </row>
    <row r="228" spans="1:28">
      <c r="A228" s="1">
        <v>15504</v>
      </c>
      <c r="B228" s="1">
        <v>2021</v>
      </c>
      <c r="C228" s="1" t="s">
        <v>123</v>
      </c>
      <c r="D228" s="1" t="s">
        <v>467</v>
      </c>
      <c r="E228" s="1">
        <v>57869</v>
      </c>
      <c r="F228" s="1" t="s">
        <v>471</v>
      </c>
      <c r="G228" s="1"/>
      <c r="H228" s="1" t="s">
        <v>126</v>
      </c>
      <c r="I228" s="1" t="s">
        <v>127</v>
      </c>
      <c r="J228" s="1" t="s">
        <v>128</v>
      </c>
      <c r="K228" s="1" t="s">
        <v>38</v>
      </c>
      <c r="L228" s="1" t="str">
        <f t="shared" si="6"/>
        <v>SUN-SOLAR</v>
      </c>
      <c r="M228" s="1">
        <v>0.8</v>
      </c>
      <c r="N228" s="1">
        <v>0.14099999999999999</v>
      </c>
      <c r="O228" s="1">
        <v>987.82600000000002</v>
      </c>
      <c r="P228" s="1">
        <v>0.14096</v>
      </c>
      <c r="Q228" s="1">
        <v>4.5999999999999996</v>
      </c>
      <c r="R228" s="1">
        <v>5680</v>
      </c>
      <c r="S228" s="1">
        <f t="shared" si="7"/>
        <v>139.24395296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2027</v>
      </c>
    </row>
    <row r="229" spans="1:28">
      <c r="A229" s="1">
        <v>15505</v>
      </c>
      <c r="B229" s="1">
        <v>2021</v>
      </c>
      <c r="C229" s="1" t="s">
        <v>123</v>
      </c>
      <c r="D229" s="1" t="s">
        <v>467</v>
      </c>
      <c r="E229" s="1">
        <v>57869</v>
      </c>
      <c r="F229" s="1" t="s">
        <v>153</v>
      </c>
      <c r="G229" s="1"/>
      <c r="H229" s="1" t="s">
        <v>126</v>
      </c>
      <c r="I229" s="1" t="s">
        <v>127</v>
      </c>
      <c r="J229" s="1" t="s">
        <v>128</v>
      </c>
      <c r="K229" s="1" t="s">
        <v>38</v>
      </c>
      <c r="L229" s="1" t="str">
        <f t="shared" si="6"/>
        <v>SUN-SOLAR</v>
      </c>
      <c r="M229" s="1">
        <v>2.7</v>
      </c>
      <c r="N229" s="1">
        <v>0.14099999999999999</v>
      </c>
      <c r="O229" s="1">
        <v>3333.913</v>
      </c>
      <c r="P229" s="1">
        <v>0.14096</v>
      </c>
      <c r="Q229" s="1">
        <v>4.5999999999999996</v>
      </c>
      <c r="R229" s="1">
        <v>5680</v>
      </c>
      <c r="S229" s="1">
        <f t="shared" si="7"/>
        <v>469.94837648000004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2027</v>
      </c>
    </row>
    <row r="230" spans="1:28">
      <c r="A230" s="1">
        <v>15506</v>
      </c>
      <c r="B230" s="1">
        <v>2021</v>
      </c>
      <c r="C230" s="1" t="s">
        <v>123</v>
      </c>
      <c r="D230" s="1" t="s">
        <v>472</v>
      </c>
      <c r="E230" s="1">
        <v>65468</v>
      </c>
      <c r="F230" s="1" t="s">
        <v>473</v>
      </c>
      <c r="G230" s="1"/>
      <c r="H230" s="1" t="s">
        <v>126</v>
      </c>
      <c r="I230" s="1" t="s">
        <v>127</v>
      </c>
      <c r="J230" s="1" t="s">
        <v>128</v>
      </c>
      <c r="K230" s="1" t="s">
        <v>38</v>
      </c>
      <c r="L230" s="1" t="str">
        <f t="shared" si="6"/>
        <v>SUN-SOLAR</v>
      </c>
      <c r="M230" s="1">
        <v>0.5</v>
      </c>
      <c r="N230" s="1">
        <v>0.14899999999999999</v>
      </c>
      <c r="O230" s="1">
        <v>652</v>
      </c>
      <c r="P230" s="1">
        <v>6.7659999999999998E-2</v>
      </c>
      <c r="Q230" s="1">
        <v>1.1000000000000001</v>
      </c>
      <c r="R230" s="1">
        <v>652</v>
      </c>
      <c r="S230" s="1">
        <f t="shared" si="7"/>
        <v>44.114319999999999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</row>
    <row r="231" spans="1:28">
      <c r="A231" s="1">
        <v>15507</v>
      </c>
      <c r="B231" s="1">
        <v>2021</v>
      </c>
      <c r="C231" s="1" t="s">
        <v>123</v>
      </c>
      <c r="D231" s="1" t="s">
        <v>472</v>
      </c>
      <c r="E231" s="1">
        <v>65468</v>
      </c>
      <c r="F231" s="1" t="s">
        <v>474</v>
      </c>
      <c r="G231" s="1"/>
      <c r="H231" s="1" t="s">
        <v>126</v>
      </c>
      <c r="I231" s="1" t="s">
        <v>169</v>
      </c>
      <c r="J231" s="1" t="s">
        <v>170</v>
      </c>
      <c r="K231" s="1" t="s">
        <v>38</v>
      </c>
      <c r="L231" s="1" t="str">
        <f t="shared" si="6"/>
        <v>MWH-SOLAR</v>
      </c>
      <c r="M231" s="1">
        <v>0.6</v>
      </c>
      <c r="N231" s="1">
        <v>0</v>
      </c>
      <c r="O231" s="1">
        <v>0</v>
      </c>
      <c r="P231" s="1">
        <v>6.7659999999999998E-2</v>
      </c>
      <c r="Q231" s="1">
        <v>1.1000000000000001</v>
      </c>
      <c r="R231" s="1">
        <v>652</v>
      </c>
      <c r="S231" s="1">
        <f t="shared" si="7"/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</row>
    <row r="232" spans="1:28">
      <c r="A232" s="1">
        <v>15508</v>
      </c>
      <c r="B232" s="1">
        <v>2021</v>
      </c>
      <c r="C232" s="1" t="s">
        <v>123</v>
      </c>
      <c r="D232" s="1" t="s">
        <v>475</v>
      </c>
      <c r="E232" s="1">
        <v>10123</v>
      </c>
      <c r="F232" s="1" t="s">
        <v>476</v>
      </c>
      <c r="G232" s="1"/>
      <c r="H232" s="1" t="s">
        <v>126</v>
      </c>
      <c r="I232" s="1" t="s">
        <v>165</v>
      </c>
      <c r="J232" s="1" t="s">
        <v>166</v>
      </c>
      <c r="K232" s="1" t="s">
        <v>32</v>
      </c>
      <c r="L232" s="1" t="str">
        <f t="shared" si="6"/>
        <v>NG-GAS</v>
      </c>
      <c r="M232" s="1">
        <v>5.3</v>
      </c>
      <c r="N232" s="1">
        <v>0.54100000000000004</v>
      </c>
      <c r="O232" s="1">
        <v>25111.5</v>
      </c>
      <c r="P232" s="1">
        <v>0.54086999999999996</v>
      </c>
      <c r="Q232" s="1">
        <v>10.6</v>
      </c>
      <c r="R232" s="1">
        <v>50223</v>
      </c>
      <c r="S232" s="1">
        <f t="shared" si="7"/>
        <v>13582.057004999999</v>
      </c>
      <c r="T232" s="1">
        <v>1.617</v>
      </c>
      <c r="U232" s="1">
        <v>1.6E-2</v>
      </c>
      <c r="V232" s="1">
        <v>592.35900000000004</v>
      </c>
      <c r="W232" s="1">
        <v>1.0999999999999999E-2</v>
      </c>
      <c r="X232" s="1">
        <v>40.604999999999997</v>
      </c>
      <c r="Y232" s="1">
        <v>0.40600000000000003</v>
      </c>
      <c r="Z232" s="1">
        <v>14875.023999999999</v>
      </c>
      <c r="AA232" s="1">
        <v>564.346</v>
      </c>
      <c r="AB232" s="1">
        <v>0</v>
      </c>
    </row>
    <row r="233" spans="1:28">
      <c r="A233" s="1">
        <v>15509</v>
      </c>
      <c r="B233" s="1">
        <v>2021</v>
      </c>
      <c r="C233" s="1" t="s">
        <v>123</v>
      </c>
      <c r="D233" s="1" t="s">
        <v>475</v>
      </c>
      <c r="E233" s="1">
        <v>10123</v>
      </c>
      <c r="F233" s="1" t="s">
        <v>477</v>
      </c>
      <c r="G233" s="1"/>
      <c r="H233" s="1" t="s">
        <v>126</v>
      </c>
      <c r="I233" s="1" t="s">
        <v>165</v>
      </c>
      <c r="J233" s="1" t="s">
        <v>166</v>
      </c>
      <c r="K233" s="1" t="s">
        <v>32</v>
      </c>
      <c r="L233" s="1" t="str">
        <f t="shared" si="6"/>
        <v>NG-GAS</v>
      </c>
      <c r="M233" s="1">
        <v>5.3</v>
      </c>
      <c r="N233" s="1">
        <v>0.54100000000000004</v>
      </c>
      <c r="O233" s="1">
        <v>25111.5</v>
      </c>
      <c r="P233" s="1">
        <v>0.54086999999999996</v>
      </c>
      <c r="Q233" s="1">
        <v>10.6</v>
      </c>
      <c r="R233" s="1">
        <v>50223</v>
      </c>
      <c r="S233" s="1">
        <f t="shared" si="7"/>
        <v>13582.057004999999</v>
      </c>
      <c r="T233" s="1">
        <v>1.617</v>
      </c>
      <c r="U233" s="1">
        <v>1.6E-2</v>
      </c>
      <c r="V233" s="1">
        <v>592.35900000000004</v>
      </c>
      <c r="W233" s="1">
        <v>1.0999999999999999E-2</v>
      </c>
      <c r="X233" s="1">
        <v>40.604999999999997</v>
      </c>
      <c r="Y233" s="1">
        <v>0.40600000000000003</v>
      </c>
      <c r="Z233" s="1">
        <v>14875.023999999999</v>
      </c>
      <c r="AA233" s="1">
        <v>564.346</v>
      </c>
      <c r="AB233" s="1">
        <v>0</v>
      </c>
    </row>
    <row r="234" spans="1:28">
      <c r="A234" s="1">
        <v>15510</v>
      </c>
      <c r="B234" s="1">
        <v>2021</v>
      </c>
      <c r="C234" s="1" t="s">
        <v>123</v>
      </c>
      <c r="D234" s="1" t="s">
        <v>478</v>
      </c>
      <c r="E234" s="1">
        <v>60763</v>
      </c>
      <c r="F234" s="1" t="s">
        <v>132</v>
      </c>
      <c r="G234" s="1"/>
      <c r="H234" s="1" t="s">
        <v>126</v>
      </c>
      <c r="I234" s="1" t="s">
        <v>127</v>
      </c>
      <c r="J234" s="1" t="s">
        <v>128</v>
      </c>
      <c r="K234" s="1" t="s">
        <v>38</v>
      </c>
      <c r="L234" s="1" t="str">
        <f t="shared" si="6"/>
        <v>SUN-SOLAR</v>
      </c>
      <c r="M234" s="1">
        <v>3</v>
      </c>
      <c r="N234" s="1">
        <v>0.122</v>
      </c>
      <c r="O234" s="1">
        <v>3215</v>
      </c>
      <c r="P234" s="1">
        <v>0.12234</v>
      </c>
      <c r="Q234" s="1">
        <v>3</v>
      </c>
      <c r="R234" s="1">
        <v>3215</v>
      </c>
      <c r="S234" s="1">
        <f t="shared" si="7"/>
        <v>393.32310000000001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</row>
    <row r="235" spans="1:28">
      <c r="A235" s="1">
        <v>15511</v>
      </c>
      <c r="B235" s="1">
        <v>2021</v>
      </c>
      <c r="C235" s="1" t="s">
        <v>123</v>
      </c>
      <c r="D235" s="1" t="s">
        <v>479</v>
      </c>
      <c r="E235" s="1">
        <v>60933</v>
      </c>
      <c r="F235" s="1" t="s">
        <v>269</v>
      </c>
      <c r="G235" s="1"/>
      <c r="H235" s="1" t="s">
        <v>126</v>
      </c>
      <c r="I235" s="1" t="s">
        <v>155</v>
      </c>
      <c r="J235" s="1" t="s">
        <v>166</v>
      </c>
      <c r="K235" s="1" t="s">
        <v>32</v>
      </c>
      <c r="L235" s="1" t="str">
        <f t="shared" si="6"/>
        <v>NG-GAS</v>
      </c>
      <c r="M235" s="1">
        <v>2</v>
      </c>
      <c r="N235" s="1">
        <v>4.2999999999999997E-2</v>
      </c>
      <c r="O235" s="1">
        <v>753</v>
      </c>
      <c r="P235" s="1">
        <v>4.2979999999999997E-2</v>
      </c>
      <c r="Q235" s="1">
        <v>4</v>
      </c>
      <c r="R235" s="1">
        <v>1506</v>
      </c>
      <c r="S235" s="1">
        <f t="shared" si="7"/>
        <v>32.363939999999999</v>
      </c>
      <c r="T235" s="1">
        <v>29.864999999999998</v>
      </c>
      <c r="U235" s="1">
        <v>3.5999999999999997E-2</v>
      </c>
      <c r="V235" s="1">
        <v>1299.0519999999999</v>
      </c>
      <c r="W235" s="1">
        <v>2.5000000000000001E-2</v>
      </c>
      <c r="X235" s="1">
        <v>22.488</v>
      </c>
      <c r="Y235" s="1">
        <v>2.7E-2</v>
      </c>
      <c r="Z235" s="1">
        <v>978.18600000000004</v>
      </c>
      <c r="AA235" s="1">
        <v>36.899000000000001</v>
      </c>
      <c r="AB235" s="1">
        <v>0</v>
      </c>
    </row>
    <row r="236" spans="1:28">
      <c r="A236" s="1">
        <v>15512</v>
      </c>
      <c r="B236" s="1">
        <v>2021</v>
      </c>
      <c r="C236" s="1" t="s">
        <v>123</v>
      </c>
      <c r="D236" s="1" t="s">
        <v>479</v>
      </c>
      <c r="E236" s="1">
        <v>60933</v>
      </c>
      <c r="F236" s="1" t="s">
        <v>270</v>
      </c>
      <c r="G236" s="1"/>
      <c r="H236" s="1" t="s">
        <v>126</v>
      </c>
      <c r="I236" s="1" t="s">
        <v>155</v>
      </c>
      <c r="J236" s="1" t="s">
        <v>166</v>
      </c>
      <c r="K236" s="1" t="s">
        <v>32</v>
      </c>
      <c r="L236" s="1" t="str">
        <f t="shared" si="6"/>
        <v>NG-GAS</v>
      </c>
      <c r="M236" s="1">
        <v>2</v>
      </c>
      <c r="N236" s="1">
        <v>4.2999999999999997E-2</v>
      </c>
      <c r="O236" s="1">
        <v>753</v>
      </c>
      <c r="P236" s="1">
        <v>4.2979999999999997E-2</v>
      </c>
      <c r="Q236" s="1">
        <v>4</v>
      </c>
      <c r="R236" s="1">
        <v>1506</v>
      </c>
      <c r="S236" s="1">
        <f t="shared" si="7"/>
        <v>32.363939999999999</v>
      </c>
      <c r="T236" s="1">
        <v>29.864999999999998</v>
      </c>
      <c r="U236" s="1">
        <v>3.5999999999999997E-2</v>
      </c>
      <c r="V236" s="1">
        <v>1299.0519999999999</v>
      </c>
      <c r="W236" s="1">
        <v>2.5000000000000001E-2</v>
      </c>
      <c r="X236" s="1">
        <v>22.488</v>
      </c>
      <c r="Y236" s="1">
        <v>2.7E-2</v>
      </c>
      <c r="Z236" s="1">
        <v>978.18600000000004</v>
      </c>
      <c r="AA236" s="1">
        <v>36.899000000000001</v>
      </c>
      <c r="AB236" s="1">
        <v>0</v>
      </c>
    </row>
    <row r="237" spans="1:28">
      <c r="A237" s="1">
        <v>15513</v>
      </c>
      <c r="B237" s="1">
        <v>2021</v>
      </c>
      <c r="C237" s="1" t="s">
        <v>123</v>
      </c>
      <c r="D237" s="1" t="s">
        <v>480</v>
      </c>
      <c r="E237" s="1">
        <v>61473</v>
      </c>
      <c r="F237" s="1" t="s">
        <v>481</v>
      </c>
      <c r="G237" s="1"/>
      <c r="H237" s="1" t="s">
        <v>126</v>
      </c>
      <c r="I237" s="1" t="s">
        <v>169</v>
      </c>
      <c r="J237" s="1" t="s">
        <v>170</v>
      </c>
      <c r="K237" s="1" t="s">
        <v>38</v>
      </c>
      <c r="L237" s="1" t="str">
        <f t="shared" si="6"/>
        <v>MWH-SOLAR</v>
      </c>
      <c r="M237" s="1">
        <v>1</v>
      </c>
      <c r="N237" s="1">
        <v>0</v>
      </c>
      <c r="O237" s="1">
        <v>0</v>
      </c>
      <c r="P237" s="1">
        <v>4.53E-2</v>
      </c>
      <c r="Q237" s="1">
        <v>1.9</v>
      </c>
      <c r="R237" s="1">
        <v>754</v>
      </c>
      <c r="S237" s="1">
        <f t="shared" si="7"/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</row>
    <row r="238" spans="1:28">
      <c r="A238" s="1">
        <v>15514</v>
      </c>
      <c r="B238" s="1">
        <v>2021</v>
      </c>
      <c r="C238" s="1" t="s">
        <v>123</v>
      </c>
      <c r="D238" s="1" t="s">
        <v>480</v>
      </c>
      <c r="E238" s="1">
        <v>61473</v>
      </c>
      <c r="F238" s="1" t="s">
        <v>482</v>
      </c>
      <c r="G238" s="1"/>
      <c r="H238" s="1" t="s">
        <v>126</v>
      </c>
      <c r="I238" s="1" t="s">
        <v>127</v>
      </c>
      <c r="J238" s="1" t="s">
        <v>128</v>
      </c>
      <c r="K238" s="1" t="s">
        <v>38</v>
      </c>
      <c r="L238" s="1" t="str">
        <f t="shared" si="6"/>
        <v>SUN-SOLAR</v>
      </c>
      <c r="M238" s="1">
        <v>0.9</v>
      </c>
      <c r="N238" s="1">
        <v>9.6000000000000002E-2</v>
      </c>
      <c r="O238" s="1">
        <v>754</v>
      </c>
      <c r="P238" s="1">
        <v>4.53E-2</v>
      </c>
      <c r="Q238" s="1">
        <v>1.9</v>
      </c>
      <c r="R238" s="1">
        <v>754</v>
      </c>
      <c r="S238" s="1">
        <f t="shared" si="7"/>
        <v>34.156199999999998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</row>
    <row r="239" spans="1:28">
      <c r="A239" s="1">
        <v>15515</v>
      </c>
      <c r="B239" s="1">
        <v>2021</v>
      </c>
      <c r="C239" s="1" t="s">
        <v>123</v>
      </c>
      <c r="D239" s="1" t="s">
        <v>483</v>
      </c>
      <c r="E239" s="1">
        <v>2434</v>
      </c>
      <c r="F239" s="1" t="s">
        <v>484</v>
      </c>
      <c r="G239" s="1"/>
      <c r="H239" s="1" t="s">
        <v>126</v>
      </c>
      <c r="I239" s="1" t="s">
        <v>165</v>
      </c>
      <c r="J239" s="1" t="s">
        <v>166</v>
      </c>
      <c r="K239" s="1" t="s">
        <v>32</v>
      </c>
      <c r="L239" s="1" t="str">
        <f t="shared" si="6"/>
        <v>NG-GAS</v>
      </c>
      <c r="M239" s="1">
        <v>68.2</v>
      </c>
      <c r="N239" s="1">
        <v>7.1999999999999995E-2</v>
      </c>
      <c r="O239" s="1">
        <v>43212</v>
      </c>
      <c r="P239" s="1">
        <v>7.2330000000000005E-2</v>
      </c>
      <c r="Q239" s="1">
        <v>68.2</v>
      </c>
      <c r="R239" s="1">
        <v>43212</v>
      </c>
      <c r="S239" s="1">
        <f t="shared" si="7"/>
        <v>3125.5239600000004</v>
      </c>
      <c r="T239" s="1">
        <v>0.20200000000000001</v>
      </c>
      <c r="U239" s="1">
        <v>6.0000000000000001E-3</v>
      </c>
      <c r="V239" s="1">
        <v>1211.2819999999999</v>
      </c>
      <c r="W239" s="1">
        <v>2.4E-2</v>
      </c>
      <c r="X239" s="1">
        <v>4.3680000000000003</v>
      </c>
      <c r="Y239" s="1">
        <v>0.13200000000000001</v>
      </c>
      <c r="Z239" s="1">
        <v>26170.952000000001</v>
      </c>
      <c r="AA239" s="1">
        <v>1017.258</v>
      </c>
      <c r="AB239" s="1">
        <v>0</v>
      </c>
    </row>
    <row r="240" spans="1:28">
      <c r="A240" s="1">
        <v>15516</v>
      </c>
      <c r="B240" s="1">
        <v>2021</v>
      </c>
      <c r="C240" s="1" t="s">
        <v>123</v>
      </c>
      <c r="D240" s="1" t="s">
        <v>485</v>
      </c>
      <c r="E240" s="1">
        <v>60728</v>
      </c>
      <c r="F240" s="1" t="s">
        <v>132</v>
      </c>
      <c r="G240" s="1"/>
      <c r="H240" s="1" t="s">
        <v>126</v>
      </c>
      <c r="I240" s="1" t="s">
        <v>127</v>
      </c>
      <c r="J240" s="1" t="s">
        <v>128</v>
      </c>
      <c r="K240" s="1" t="s">
        <v>38</v>
      </c>
      <c r="L240" s="1" t="str">
        <f t="shared" si="6"/>
        <v>SUN-SOLAR</v>
      </c>
      <c r="M240" s="1">
        <v>7</v>
      </c>
      <c r="N240" s="1">
        <v>0.192</v>
      </c>
      <c r="O240" s="1">
        <v>11755</v>
      </c>
      <c r="P240" s="1">
        <v>0.19170000000000001</v>
      </c>
      <c r="Q240" s="1">
        <v>7</v>
      </c>
      <c r="R240" s="1">
        <v>11755</v>
      </c>
      <c r="S240" s="1">
        <f t="shared" si="7"/>
        <v>2253.4335000000001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</row>
    <row r="241" spans="1:28">
      <c r="A241" s="1">
        <v>15517</v>
      </c>
      <c r="B241" s="1">
        <v>2021</v>
      </c>
      <c r="C241" s="1" t="s">
        <v>123</v>
      </c>
      <c r="D241" s="1" t="s">
        <v>486</v>
      </c>
      <c r="E241" s="1">
        <v>62225</v>
      </c>
      <c r="F241" s="1" t="s">
        <v>132</v>
      </c>
      <c r="G241" s="1"/>
      <c r="H241" s="1" t="s">
        <v>126</v>
      </c>
      <c r="I241" s="1" t="s">
        <v>127</v>
      </c>
      <c r="J241" s="1" t="s">
        <v>128</v>
      </c>
      <c r="K241" s="1" t="s">
        <v>38</v>
      </c>
      <c r="L241" s="1" t="str">
        <f t="shared" si="6"/>
        <v>SUN-SOLAR</v>
      </c>
      <c r="M241" s="1">
        <v>1.5</v>
      </c>
      <c r="N241" s="1">
        <v>0.17699999999999999</v>
      </c>
      <c r="O241" s="1">
        <v>2324</v>
      </c>
      <c r="P241" s="1">
        <v>0.17685999999999999</v>
      </c>
      <c r="Q241" s="1">
        <v>1.5</v>
      </c>
      <c r="R241" s="1">
        <v>2324</v>
      </c>
      <c r="S241" s="1">
        <f t="shared" si="7"/>
        <v>411.02263999999997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</row>
    <row r="242" spans="1:28">
      <c r="A242" s="1">
        <v>15518</v>
      </c>
      <c r="B242" s="1">
        <v>2021</v>
      </c>
      <c r="C242" s="1" t="s">
        <v>123</v>
      </c>
      <c r="D242" s="1" t="s">
        <v>487</v>
      </c>
      <c r="E242" s="1">
        <v>60709</v>
      </c>
      <c r="F242" s="1" t="s">
        <v>488</v>
      </c>
      <c r="G242" s="1"/>
      <c r="H242" s="1" t="s">
        <v>126</v>
      </c>
      <c r="I242" s="1" t="s">
        <v>127</v>
      </c>
      <c r="J242" s="1" t="s">
        <v>128</v>
      </c>
      <c r="K242" s="1" t="s">
        <v>38</v>
      </c>
      <c r="L242" s="1" t="str">
        <f t="shared" si="6"/>
        <v>SUN-SOLAR</v>
      </c>
      <c r="M242" s="1">
        <v>3</v>
      </c>
      <c r="N242" s="1">
        <v>0.184</v>
      </c>
      <c r="O242" s="1">
        <v>4832</v>
      </c>
      <c r="P242" s="1">
        <v>0.18387000000000001</v>
      </c>
      <c r="Q242" s="1">
        <v>3</v>
      </c>
      <c r="R242" s="1">
        <v>4832</v>
      </c>
      <c r="S242" s="1">
        <f t="shared" si="7"/>
        <v>888.45983999999999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2028</v>
      </c>
    </row>
    <row r="243" spans="1:28">
      <c r="A243" s="1">
        <v>15519</v>
      </c>
      <c r="B243" s="1">
        <v>2021</v>
      </c>
      <c r="C243" s="1" t="s">
        <v>123</v>
      </c>
      <c r="D243" s="1" t="s">
        <v>489</v>
      </c>
      <c r="E243" s="1">
        <v>62306</v>
      </c>
      <c r="F243" s="1" t="s">
        <v>490</v>
      </c>
      <c r="G243" s="1"/>
      <c r="H243" s="1" t="s">
        <v>126</v>
      </c>
      <c r="I243" s="1" t="s">
        <v>127</v>
      </c>
      <c r="J243" s="1" t="s">
        <v>128</v>
      </c>
      <c r="K243" s="1" t="s">
        <v>38</v>
      </c>
      <c r="L243" s="1" t="str">
        <f t="shared" si="6"/>
        <v>SUN-SOLAR</v>
      </c>
      <c r="M243" s="1">
        <v>5.5</v>
      </c>
      <c r="N243" s="1">
        <v>0.14799999999999999</v>
      </c>
      <c r="O243" s="1">
        <v>7149</v>
      </c>
      <c r="P243" s="1">
        <v>0.14838000000000001</v>
      </c>
      <c r="Q243" s="1">
        <v>5.5</v>
      </c>
      <c r="R243" s="1">
        <v>7149</v>
      </c>
      <c r="S243" s="1">
        <f t="shared" si="7"/>
        <v>1060.7686200000001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</row>
    <row r="244" spans="1:28">
      <c r="A244" s="1">
        <v>15520</v>
      </c>
      <c r="B244" s="1">
        <v>2021</v>
      </c>
      <c r="C244" s="1" t="s">
        <v>123</v>
      </c>
      <c r="D244" s="1" t="s">
        <v>491</v>
      </c>
      <c r="E244" s="1">
        <v>63626</v>
      </c>
      <c r="F244" s="1" t="s">
        <v>492</v>
      </c>
      <c r="G244" s="1"/>
      <c r="H244" s="1" t="s">
        <v>126</v>
      </c>
      <c r="I244" s="1" t="s">
        <v>127</v>
      </c>
      <c r="J244" s="1" t="s">
        <v>128</v>
      </c>
      <c r="K244" s="1" t="s">
        <v>38</v>
      </c>
      <c r="L244" s="1" t="str">
        <f t="shared" si="6"/>
        <v>SUN-SOLAR</v>
      </c>
      <c r="M244" s="1">
        <v>1.5</v>
      </c>
      <c r="N244" s="1">
        <v>0.14899999999999999</v>
      </c>
      <c r="O244" s="1">
        <v>1962</v>
      </c>
      <c r="P244" s="1">
        <v>0.14932000000000001</v>
      </c>
      <c r="Q244" s="1">
        <v>1.5</v>
      </c>
      <c r="R244" s="1">
        <v>1962</v>
      </c>
      <c r="S244" s="1">
        <f t="shared" si="7"/>
        <v>292.96584000000001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</row>
    <row r="245" spans="1:28">
      <c r="A245" s="1">
        <v>15521</v>
      </c>
      <c r="B245" s="1">
        <v>2021</v>
      </c>
      <c r="C245" s="1" t="s">
        <v>123</v>
      </c>
      <c r="D245" s="1" t="s">
        <v>493</v>
      </c>
      <c r="E245" s="1">
        <v>61359</v>
      </c>
      <c r="F245" s="1" t="s">
        <v>494</v>
      </c>
      <c r="G245" s="1"/>
      <c r="H245" s="1" t="s">
        <v>126</v>
      </c>
      <c r="I245" s="1" t="s">
        <v>127</v>
      </c>
      <c r="J245" s="1" t="s">
        <v>128</v>
      </c>
      <c r="K245" s="1" t="s">
        <v>38</v>
      </c>
      <c r="L245" s="1" t="str">
        <f t="shared" si="6"/>
        <v>SUN-SOLAR</v>
      </c>
      <c r="M245" s="1">
        <v>1.9</v>
      </c>
      <c r="N245" s="1">
        <v>9.7000000000000003E-2</v>
      </c>
      <c r="O245" s="1">
        <v>1621</v>
      </c>
      <c r="P245" s="1">
        <v>9.7390000000000004E-2</v>
      </c>
      <c r="Q245" s="1">
        <v>1.9</v>
      </c>
      <c r="R245" s="1">
        <v>1621</v>
      </c>
      <c r="S245" s="1">
        <f t="shared" si="7"/>
        <v>157.86919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</row>
    <row r="246" spans="1:28">
      <c r="A246" s="1">
        <v>15522</v>
      </c>
      <c r="B246" s="1">
        <v>2021</v>
      </c>
      <c r="C246" s="1" t="s">
        <v>123</v>
      </c>
      <c r="D246" s="1" t="s">
        <v>495</v>
      </c>
      <c r="E246" s="1">
        <v>61360</v>
      </c>
      <c r="F246" s="1" t="s">
        <v>496</v>
      </c>
      <c r="G246" s="1"/>
      <c r="H246" s="1" t="s">
        <v>126</v>
      </c>
      <c r="I246" s="1" t="s">
        <v>127</v>
      </c>
      <c r="J246" s="1" t="s">
        <v>128</v>
      </c>
      <c r="K246" s="1" t="s">
        <v>38</v>
      </c>
      <c r="L246" s="1" t="str">
        <f t="shared" si="6"/>
        <v>SUN-SOLAR</v>
      </c>
      <c r="M246" s="1">
        <v>1.9</v>
      </c>
      <c r="N246" s="1">
        <v>8.8999999999999996E-2</v>
      </c>
      <c r="O246" s="1">
        <v>1476</v>
      </c>
      <c r="P246" s="1">
        <v>8.8679999999999995E-2</v>
      </c>
      <c r="Q246" s="1">
        <v>1.9</v>
      </c>
      <c r="R246" s="1">
        <v>1476</v>
      </c>
      <c r="S246" s="1">
        <f t="shared" si="7"/>
        <v>130.89167999999998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</row>
    <row r="247" spans="1:28">
      <c r="A247" s="1">
        <v>15523</v>
      </c>
      <c r="B247" s="1">
        <v>2021</v>
      </c>
      <c r="C247" s="1" t="s">
        <v>123</v>
      </c>
      <c r="D247" s="1" t="s">
        <v>497</v>
      </c>
      <c r="E247" s="1">
        <v>63713</v>
      </c>
      <c r="F247" s="1" t="s">
        <v>498</v>
      </c>
      <c r="G247" s="1"/>
      <c r="H247" s="1" t="s">
        <v>126</v>
      </c>
      <c r="I247" s="1" t="s">
        <v>179</v>
      </c>
      <c r="J247" s="1" t="s">
        <v>166</v>
      </c>
      <c r="K247" s="1" t="s">
        <v>32</v>
      </c>
      <c r="L247" s="1" t="str">
        <f t="shared" si="6"/>
        <v>NG-GAS</v>
      </c>
      <c r="M247" s="1">
        <v>1.3</v>
      </c>
      <c r="N247" s="1">
        <v>0.83499999999999996</v>
      </c>
      <c r="O247" s="1">
        <v>9509.5</v>
      </c>
      <c r="P247" s="1">
        <v>0.83504999999999996</v>
      </c>
      <c r="Q247" s="1">
        <v>2.6</v>
      </c>
      <c r="R247" s="1">
        <v>19019</v>
      </c>
      <c r="S247" s="1">
        <f t="shared" si="7"/>
        <v>7940.9079749999992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</row>
    <row r="248" spans="1:28">
      <c r="A248" s="1">
        <v>15524</v>
      </c>
      <c r="B248" s="1">
        <v>2021</v>
      </c>
      <c r="C248" s="1" t="s">
        <v>123</v>
      </c>
      <c r="D248" s="1" t="s">
        <v>497</v>
      </c>
      <c r="E248" s="1">
        <v>63713</v>
      </c>
      <c r="F248" s="1" t="s">
        <v>499</v>
      </c>
      <c r="G248" s="1"/>
      <c r="H248" s="1" t="s">
        <v>126</v>
      </c>
      <c r="I248" s="1" t="s">
        <v>179</v>
      </c>
      <c r="J248" s="1" t="s">
        <v>166</v>
      </c>
      <c r="K248" s="1" t="s">
        <v>32</v>
      </c>
      <c r="L248" s="1" t="str">
        <f t="shared" si="6"/>
        <v>NG-GAS</v>
      </c>
      <c r="M248" s="1">
        <v>1.3</v>
      </c>
      <c r="N248" s="1">
        <v>0.83499999999999996</v>
      </c>
      <c r="O248" s="1">
        <v>9509.5</v>
      </c>
      <c r="P248" s="1">
        <v>0.83504999999999996</v>
      </c>
      <c r="Q248" s="1">
        <v>2.6</v>
      </c>
      <c r="R248" s="1">
        <v>19019</v>
      </c>
      <c r="S248" s="1">
        <f t="shared" si="7"/>
        <v>7940.9079749999992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</row>
    <row r="249" spans="1:28">
      <c r="A249" s="1">
        <v>15525</v>
      </c>
      <c r="B249" s="1">
        <v>2021</v>
      </c>
      <c r="C249" s="1" t="s">
        <v>123</v>
      </c>
      <c r="D249" s="1" t="s">
        <v>500</v>
      </c>
      <c r="E249" s="1">
        <v>58016</v>
      </c>
      <c r="F249" s="1" t="s">
        <v>127</v>
      </c>
      <c r="G249" s="1"/>
      <c r="H249" s="1" t="s">
        <v>126</v>
      </c>
      <c r="I249" s="1" t="s">
        <v>127</v>
      </c>
      <c r="J249" s="1" t="s">
        <v>128</v>
      </c>
      <c r="K249" s="1" t="s">
        <v>38</v>
      </c>
      <c r="L249" s="1" t="str">
        <f t="shared" si="6"/>
        <v>SUN-SOLAR</v>
      </c>
      <c r="M249" s="1">
        <v>1.8</v>
      </c>
      <c r="N249" s="1">
        <v>0.13800000000000001</v>
      </c>
      <c r="O249" s="1">
        <v>2183</v>
      </c>
      <c r="P249" s="1">
        <v>0.13844000000000001</v>
      </c>
      <c r="Q249" s="1">
        <v>1.8</v>
      </c>
      <c r="R249" s="1">
        <v>2183</v>
      </c>
      <c r="S249" s="1">
        <f t="shared" si="7"/>
        <v>302.21451999999999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</row>
    <row r="250" spans="1:28">
      <c r="A250" s="1">
        <v>15526</v>
      </c>
      <c r="B250" s="1">
        <v>2021</v>
      </c>
      <c r="C250" s="1" t="s">
        <v>123</v>
      </c>
      <c r="D250" s="1" t="s">
        <v>501</v>
      </c>
      <c r="E250" s="1">
        <v>60375</v>
      </c>
      <c r="F250" s="1" t="s">
        <v>502</v>
      </c>
      <c r="G250" s="1"/>
      <c r="H250" s="1" t="s">
        <v>126</v>
      </c>
      <c r="I250" s="1" t="s">
        <v>127</v>
      </c>
      <c r="J250" s="1" t="s">
        <v>128</v>
      </c>
      <c r="K250" s="1" t="s">
        <v>38</v>
      </c>
      <c r="L250" s="1" t="str">
        <f t="shared" si="6"/>
        <v>SUN-SOLAR</v>
      </c>
      <c r="M250" s="1">
        <v>6.6</v>
      </c>
      <c r="N250" s="1">
        <v>0.16600000000000001</v>
      </c>
      <c r="O250" s="1">
        <v>9612</v>
      </c>
      <c r="P250" s="1">
        <v>0.16625000000000001</v>
      </c>
      <c r="Q250" s="1">
        <v>6.6</v>
      </c>
      <c r="R250" s="1">
        <v>9612</v>
      </c>
      <c r="S250" s="1">
        <f t="shared" si="7"/>
        <v>1597.9950000000001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</row>
    <row r="251" spans="1:28">
      <c r="A251" s="1">
        <v>15527</v>
      </c>
      <c r="B251" s="1">
        <v>2021</v>
      </c>
      <c r="C251" s="1" t="s">
        <v>123</v>
      </c>
      <c r="D251" s="1" t="s">
        <v>503</v>
      </c>
      <c r="E251" s="1">
        <v>59631</v>
      </c>
      <c r="F251" s="1" t="s">
        <v>504</v>
      </c>
      <c r="G251" s="1"/>
      <c r="H251" s="1" t="s">
        <v>126</v>
      </c>
      <c r="I251" s="1" t="s">
        <v>127</v>
      </c>
      <c r="J251" s="1" t="s">
        <v>128</v>
      </c>
      <c r="K251" s="1" t="s">
        <v>38</v>
      </c>
      <c r="L251" s="1" t="str">
        <f t="shared" si="6"/>
        <v>SUN-SOLAR</v>
      </c>
      <c r="M251" s="1">
        <v>8</v>
      </c>
      <c r="N251" s="1">
        <v>0.159</v>
      </c>
      <c r="O251" s="1">
        <v>11154</v>
      </c>
      <c r="P251" s="1">
        <v>0.15916</v>
      </c>
      <c r="Q251" s="1">
        <v>8</v>
      </c>
      <c r="R251" s="1">
        <v>11154</v>
      </c>
      <c r="S251" s="1">
        <f t="shared" si="7"/>
        <v>1775.27064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</row>
    <row r="252" spans="1:28">
      <c r="A252" s="1">
        <v>15528</v>
      </c>
      <c r="B252" s="1">
        <v>2021</v>
      </c>
      <c r="C252" s="1" t="s">
        <v>123</v>
      </c>
      <c r="D252" s="1" t="s">
        <v>505</v>
      </c>
      <c r="E252" s="1">
        <v>61466</v>
      </c>
      <c r="F252" s="1" t="s">
        <v>506</v>
      </c>
      <c r="G252" s="1"/>
      <c r="H252" s="1" t="s">
        <v>126</v>
      </c>
      <c r="I252" s="1" t="s">
        <v>127</v>
      </c>
      <c r="J252" s="1" t="s">
        <v>128</v>
      </c>
      <c r="K252" s="1" t="s">
        <v>38</v>
      </c>
      <c r="L252" s="1" t="str">
        <f t="shared" si="6"/>
        <v>SUN-SOLAR</v>
      </c>
      <c r="M252" s="1">
        <v>5.3</v>
      </c>
      <c r="N252" s="1">
        <v>8.8999999999999996E-2</v>
      </c>
      <c r="O252" s="1">
        <v>4133</v>
      </c>
      <c r="P252" s="1">
        <v>8.9020000000000002E-2</v>
      </c>
      <c r="Q252" s="1">
        <v>5.3</v>
      </c>
      <c r="R252" s="1">
        <v>4133</v>
      </c>
      <c r="S252" s="1">
        <f t="shared" si="7"/>
        <v>367.91966000000002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</row>
    <row r="253" spans="1:28">
      <c r="A253" s="1">
        <v>15529</v>
      </c>
      <c r="B253" s="1">
        <v>2021</v>
      </c>
      <c r="C253" s="1" t="s">
        <v>123</v>
      </c>
      <c r="D253" s="1" t="s">
        <v>507</v>
      </c>
      <c r="E253" s="1">
        <v>57799</v>
      </c>
      <c r="F253" s="1" t="s">
        <v>134</v>
      </c>
      <c r="G253" s="1"/>
      <c r="H253" s="1" t="s">
        <v>126</v>
      </c>
      <c r="I253" s="1" t="s">
        <v>127</v>
      </c>
      <c r="J253" s="1" t="s">
        <v>128</v>
      </c>
      <c r="K253" s="1" t="s">
        <v>38</v>
      </c>
      <c r="L253" s="1" t="str">
        <f t="shared" si="6"/>
        <v>SUN-SOLAR</v>
      </c>
      <c r="M253" s="1">
        <v>1.4</v>
      </c>
      <c r="N253" s="1">
        <v>0</v>
      </c>
      <c r="O253" s="1">
        <v>0</v>
      </c>
      <c r="P253" s="1">
        <v>0</v>
      </c>
      <c r="Q253" s="1">
        <v>1.4</v>
      </c>
      <c r="R253" s="1">
        <v>0</v>
      </c>
      <c r="S253" s="1">
        <f t="shared" si="7"/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</row>
    <row r="254" spans="1:28">
      <c r="A254" s="1">
        <v>15530</v>
      </c>
      <c r="B254" s="1">
        <v>2021</v>
      </c>
      <c r="C254" s="1" t="s">
        <v>123</v>
      </c>
      <c r="D254" s="1" t="s">
        <v>508</v>
      </c>
      <c r="E254" s="1">
        <v>60113</v>
      </c>
      <c r="F254" s="1" t="s">
        <v>132</v>
      </c>
      <c r="G254" s="1"/>
      <c r="H254" s="1" t="s">
        <v>126</v>
      </c>
      <c r="I254" s="1" t="s">
        <v>127</v>
      </c>
      <c r="J254" s="1" t="s">
        <v>128</v>
      </c>
      <c r="K254" s="1" t="s">
        <v>38</v>
      </c>
      <c r="L254" s="1" t="str">
        <f t="shared" si="6"/>
        <v>SUN-SOLAR</v>
      </c>
      <c r="M254" s="1">
        <v>1.2</v>
      </c>
      <c r="N254" s="1">
        <v>0.16200000000000001</v>
      </c>
      <c r="O254" s="1">
        <v>1707</v>
      </c>
      <c r="P254" s="1">
        <v>0.16239000000000001</v>
      </c>
      <c r="Q254" s="1">
        <v>1.2</v>
      </c>
      <c r="R254" s="1">
        <v>1707</v>
      </c>
      <c r="S254" s="1">
        <f t="shared" si="7"/>
        <v>277.19972999999999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</row>
    <row r="255" spans="1:28">
      <c r="A255" s="1">
        <v>15531</v>
      </c>
      <c r="B255" s="1">
        <v>2021</v>
      </c>
      <c r="C255" s="1" t="s">
        <v>123</v>
      </c>
      <c r="D255" s="1" t="s">
        <v>509</v>
      </c>
      <c r="E255" s="1">
        <v>65094</v>
      </c>
      <c r="F255" s="1" t="s">
        <v>510</v>
      </c>
      <c r="G255" s="1"/>
      <c r="H255" s="1" t="s">
        <v>126</v>
      </c>
      <c r="I255" s="1" t="s">
        <v>127</v>
      </c>
      <c r="J255" s="1" t="s">
        <v>128</v>
      </c>
      <c r="K255" s="1" t="s">
        <v>38</v>
      </c>
      <c r="L255" s="1" t="str">
        <f t="shared" si="6"/>
        <v>SUN-SOLAR</v>
      </c>
      <c r="M255" s="1">
        <v>2.9</v>
      </c>
      <c r="N255" s="1">
        <v>8.9999999999999993E-3</v>
      </c>
      <c r="O255" s="1">
        <v>237</v>
      </c>
      <c r="P255" s="1">
        <v>9.3299999999999998E-3</v>
      </c>
      <c r="Q255" s="1">
        <v>2.9</v>
      </c>
      <c r="R255" s="1">
        <v>237</v>
      </c>
      <c r="S255" s="1">
        <f t="shared" si="7"/>
        <v>2.2112099999999999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</row>
    <row r="256" spans="1:28">
      <c r="A256" s="1">
        <v>15532</v>
      </c>
      <c r="B256" s="1">
        <v>2021</v>
      </c>
      <c r="C256" s="1" t="s">
        <v>123</v>
      </c>
      <c r="D256" s="1" t="s">
        <v>511</v>
      </c>
      <c r="E256" s="1">
        <v>59185</v>
      </c>
      <c r="F256" s="1" t="s">
        <v>132</v>
      </c>
      <c r="G256" s="1"/>
      <c r="H256" s="1" t="s">
        <v>126</v>
      </c>
      <c r="I256" s="1" t="s">
        <v>127</v>
      </c>
      <c r="J256" s="1" t="s">
        <v>128</v>
      </c>
      <c r="K256" s="1" t="s">
        <v>38</v>
      </c>
      <c r="L256" s="1" t="str">
        <f t="shared" si="6"/>
        <v>SUN-SOLAR</v>
      </c>
      <c r="M256" s="1">
        <v>5</v>
      </c>
      <c r="N256" s="1">
        <v>0.17799999999999999</v>
      </c>
      <c r="O256" s="1">
        <v>7808</v>
      </c>
      <c r="P256" s="1">
        <v>0.17826</v>
      </c>
      <c r="Q256" s="1">
        <v>5</v>
      </c>
      <c r="R256" s="1">
        <v>7808</v>
      </c>
      <c r="S256" s="1">
        <f t="shared" si="7"/>
        <v>1391.8540800000001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</row>
    <row r="257" spans="1:28">
      <c r="A257" s="1">
        <v>15533</v>
      </c>
      <c r="B257" s="1">
        <v>2021</v>
      </c>
      <c r="C257" s="1" t="s">
        <v>123</v>
      </c>
      <c r="D257" s="1" t="s">
        <v>512</v>
      </c>
      <c r="E257" s="1">
        <v>60499</v>
      </c>
      <c r="F257" s="1" t="s">
        <v>134</v>
      </c>
      <c r="G257" s="1"/>
      <c r="H257" s="1" t="s">
        <v>126</v>
      </c>
      <c r="I257" s="1" t="s">
        <v>127</v>
      </c>
      <c r="J257" s="1" t="s">
        <v>128</v>
      </c>
      <c r="K257" s="1" t="s">
        <v>38</v>
      </c>
      <c r="L257" s="1" t="str">
        <f t="shared" si="6"/>
        <v>SUN-SOLAR</v>
      </c>
      <c r="M257" s="1">
        <v>1.7</v>
      </c>
      <c r="N257" s="1">
        <v>0.13900000000000001</v>
      </c>
      <c r="O257" s="1">
        <v>2064</v>
      </c>
      <c r="P257" s="1">
        <v>0.1386</v>
      </c>
      <c r="Q257" s="1">
        <v>1.7</v>
      </c>
      <c r="R257" s="1">
        <v>2064</v>
      </c>
      <c r="S257" s="1">
        <f t="shared" si="7"/>
        <v>286.07040000000001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</row>
    <row r="258" spans="1:28">
      <c r="A258" s="1">
        <v>15534</v>
      </c>
      <c r="B258" s="1">
        <v>2021</v>
      </c>
      <c r="C258" s="1" t="s">
        <v>123</v>
      </c>
      <c r="D258" s="1" t="s">
        <v>513</v>
      </c>
      <c r="E258" s="1">
        <v>63530</v>
      </c>
      <c r="F258" s="1" t="s">
        <v>514</v>
      </c>
      <c r="G258" s="1"/>
      <c r="H258" s="1" t="s">
        <v>126</v>
      </c>
      <c r="I258" s="1" t="s">
        <v>127</v>
      </c>
      <c r="J258" s="1" t="s">
        <v>128</v>
      </c>
      <c r="K258" s="1" t="s">
        <v>38</v>
      </c>
      <c r="L258" s="1" t="str">
        <f t="shared" si="6"/>
        <v>SUN-SOLAR</v>
      </c>
      <c r="M258" s="1">
        <v>1</v>
      </c>
      <c r="N258" s="1">
        <v>0.151</v>
      </c>
      <c r="O258" s="1">
        <v>1320</v>
      </c>
      <c r="P258" s="1">
        <v>0.15068000000000001</v>
      </c>
      <c r="Q258" s="1">
        <v>1</v>
      </c>
      <c r="R258" s="1">
        <v>1320</v>
      </c>
      <c r="S258" s="1">
        <f t="shared" si="7"/>
        <v>198.89760000000001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</row>
    <row r="259" spans="1:28">
      <c r="A259" s="1">
        <v>15535</v>
      </c>
      <c r="B259" s="1">
        <v>2021</v>
      </c>
      <c r="C259" s="1" t="s">
        <v>123</v>
      </c>
      <c r="D259" s="1" t="s">
        <v>515</v>
      </c>
      <c r="E259" s="1">
        <v>58653</v>
      </c>
      <c r="F259" s="1" t="s">
        <v>134</v>
      </c>
      <c r="G259" s="1"/>
      <c r="H259" s="1" t="s">
        <v>126</v>
      </c>
      <c r="I259" s="1" t="s">
        <v>127</v>
      </c>
      <c r="J259" s="1" t="s">
        <v>128</v>
      </c>
      <c r="K259" s="1" t="s">
        <v>38</v>
      </c>
      <c r="L259" s="1" t="str">
        <f t="shared" si="6"/>
        <v>SUN-SOLAR</v>
      </c>
      <c r="M259" s="1">
        <v>1.7</v>
      </c>
      <c r="N259" s="1">
        <v>0.127</v>
      </c>
      <c r="O259" s="1">
        <v>1892</v>
      </c>
      <c r="P259" s="1">
        <v>0.12705</v>
      </c>
      <c r="Q259" s="1">
        <v>1.7</v>
      </c>
      <c r="R259" s="1">
        <v>1892</v>
      </c>
      <c r="S259" s="1">
        <f t="shared" si="7"/>
        <v>240.37860000000001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</row>
    <row r="260" spans="1:28">
      <c r="A260" s="1">
        <v>15536</v>
      </c>
      <c r="B260" s="1">
        <v>2021</v>
      </c>
      <c r="C260" s="1" t="s">
        <v>123</v>
      </c>
      <c r="D260" s="1" t="s">
        <v>516</v>
      </c>
      <c r="E260" s="1">
        <v>58654</v>
      </c>
      <c r="F260" s="1" t="s">
        <v>134</v>
      </c>
      <c r="G260" s="1"/>
      <c r="H260" s="1" t="s">
        <v>126</v>
      </c>
      <c r="I260" s="1" t="s">
        <v>127</v>
      </c>
      <c r="J260" s="1" t="s">
        <v>128</v>
      </c>
      <c r="K260" s="1" t="s">
        <v>38</v>
      </c>
      <c r="L260" s="1" t="str">
        <f t="shared" ref="L260:L323" si="8">J260&amp;"-"&amp;K260</f>
        <v>SUN-SOLAR</v>
      </c>
      <c r="M260" s="1">
        <v>2.2999999999999998</v>
      </c>
      <c r="N260" s="1">
        <v>0.157</v>
      </c>
      <c r="O260" s="1">
        <v>3161</v>
      </c>
      <c r="P260" s="1">
        <v>0.15689</v>
      </c>
      <c r="Q260" s="1">
        <v>2.2999999999999998</v>
      </c>
      <c r="R260" s="1">
        <v>3161</v>
      </c>
      <c r="S260" s="1">
        <f t="shared" ref="S260:S323" si="9">P260*O260</f>
        <v>495.92928999999998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</row>
    <row r="261" spans="1:28">
      <c r="A261" s="1">
        <v>15537</v>
      </c>
      <c r="B261" s="1">
        <v>2021</v>
      </c>
      <c r="C261" s="1" t="s">
        <v>123</v>
      </c>
      <c r="D261" s="1" t="s">
        <v>517</v>
      </c>
      <c r="E261" s="1">
        <v>56300</v>
      </c>
      <c r="F261" s="1" t="s">
        <v>134</v>
      </c>
      <c r="G261" s="1"/>
      <c r="H261" s="1" t="s">
        <v>126</v>
      </c>
      <c r="I261" s="1" t="s">
        <v>210</v>
      </c>
      <c r="J261" s="1" t="s">
        <v>211</v>
      </c>
      <c r="K261" s="1" t="s">
        <v>39</v>
      </c>
      <c r="L261" s="1" t="str">
        <f t="shared" si="8"/>
        <v>WND-WIND</v>
      </c>
      <c r="M261" s="1">
        <v>7.5</v>
      </c>
      <c r="N261" s="1">
        <v>0.3</v>
      </c>
      <c r="O261" s="1">
        <v>19729</v>
      </c>
      <c r="P261" s="1">
        <v>0.30029</v>
      </c>
      <c r="Q261" s="1">
        <v>7.5</v>
      </c>
      <c r="R261" s="1">
        <v>19729</v>
      </c>
      <c r="S261" s="1">
        <f t="shared" si="9"/>
        <v>5924.4214099999999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</row>
    <row r="262" spans="1:28">
      <c r="A262" s="1">
        <v>15538</v>
      </c>
      <c r="B262" s="1">
        <v>2021</v>
      </c>
      <c r="C262" s="1" t="s">
        <v>123</v>
      </c>
      <c r="D262" s="1" t="s">
        <v>518</v>
      </c>
      <c r="E262" s="1">
        <v>58793</v>
      </c>
      <c r="F262" s="1" t="s">
        <v>519</v>
      </c>
      <c r="G262" s="1"/>
      <c r="H262" s="1" t="s">
        <v>126</v>
      </c>
      <c r="I262" s="1" t="s">
        <v>127</v>
      </c>
      <c r="J262" s="1" t="s">
        <v>128</v>
      </c>
      <c r="K262" s="1" t="s">
        <v>38</v>
      </c>
      <c r="L262" s="1" t="str">
        <f t="shared" si="8"/>
        <v>SUN-SOLAR</v>
      </c>
      <c r="M262" s="1">
        <v>11.4</v>
      </c>
      <c r="N262" s="1">
        <v>0.13600000000000001</v>
      </c>
      <c r="O262" s="1">
        <v>13552</v>
      </c>
      <c r="P262" s="1">
        <v>0.13569999999999999</v>
      </c>
      <c r="Q262" s="1">
        <v>11.4</v>
      </c>
      <c r="R262" s="1">
        <v>13552</v>
      </c>
      <c r="S262" s="1">
        <f t="shared" si="9"/>
        <v>1839.0063999999998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</row>
    <row r="263" spans="1:28">
      <c r="A263" s="1">
        <v>15539</v>
      </c>
      <c r="B263" s="1">
        <v>2021</v>
      </c>
      <c r="C263" s="1" t="s">
        <v>123</v>
      </c>
      <c r="D263" s="1" t="s">
        <v>520</v>
      </c>
      <c r="E263" s="1">
        <v>57723</v>
      </c>
      <c r="F263" s="1" t="s">
        <v>132</v>
      </c>
      <c r="G263" s="1"/>
      <c r="H263" s="1" t="s">
        <v>126</v>
      </c>
      <c r="I263" s="1" t="s">
        <v>127</v>
      </c>
      <c r="J263" s="1" t="s">
        <v>128</v>
      </c>
      <c r="K263" s="1" t="s">
        <v>38</v>
      </c>
      <c r="L263" s="1" t="str">
        <f t="shared" si="8"/>
        <v>SUN-SOLAR</v>
      </c>
      <c r="M263" s="1">
        <v>4</v>
      </c>
      <c r="N263" s="1">
        <v>0.20200000000000001</v>
      </c>
      <c r="O263" s="1">
        <v>7077</v>
      </c>
      <c r="P263" s="1">
        <v>0.20197000000000001</v>
      </c>
      <c r="Q263" s="1">
        <v>4</v>
      </c>
      <c r="R263" s="1">
        <v>7077</v>
      </c>
      <c r="S263" s="1">
        <f t="shared" si="9"/>
        <v>1429.34169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</row>
    <row r="264" spans="1:28">
      <c r="A264" s="1">
        <v>15540</v>
      </c>
      <c r="B264" s="1">
        <v>2021</v>
      </c>
      <c r="C264" s="1" t="s">
        <v>123</v>
      </c>
      <c r="D264" s="1" t="s">
        <v>521</v>
      </c>
      <c r="E264" s="1">
        <v>58049</v>
      </c>
      <c r="F264" s="1" t="s">
        <v>127</v>
      </c>
      <c r="G264" s="1"/>
      <c r="H264" s="1" t="s">
        <v>126</v>
      </c>
      <c r="I264" s="1" t="s">
        <v>127</v>
      </c>
      <c r="J264" s="1" t="s">
        <v>128</v>
      </c>
      <c r="K264" s="1" t="s">
        <v>38</v>
      </c>
      <c r="L264" s="1" t="str">
        <f t="shared" si="8"/>
        <v>SUN-SOLAR</v>
      </c>
      <c r="M264" s="1">
        <v>1.3</v>
      </c>
      <c r="N264" s="1">
        <v>1.0999999999999999E-2</v>
      </c>
      <c r="O264" s="1">
        <v>130</v>
      </c>
      <c r="P264" s="1">
        <v>1.142E-2</v>
      </c>
      <c r="Q264" s="1">
        <v>1.3</v>
      </c>
      <c r="R264" s="1">
        <v>130</v>
      </c>
      <c r="S264" s="1">
        <f t="shared" si="9"/>
        <v>1.4845999999999999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</row>
    <row r="265" spans="1:28">
      <c r="A265" s="1">
        <v>15541</v>
      </c>
      <c r="B265" s="1">
        <v>2021</v>
      </c>
      <c r="C265" s="1" t="s">
        <v>123</v>
      </c>
      <c r="D265" s="1" t="s">
        <v>522</v>
      </c>
      <c r="E265" s="1">
        <v>60265</v>
      </c>
      <c r="F265" s="1" t="s">
        <v>523</v>
      </c>
      <c r="G265" s="1"/>
      <c r="H265" s="1" t="s">
        <v>126</v>
      </c>
      <c r="I265" s="1" t="s">
        <v>127</v>
      </c>
      <c r="J265" s="1" t="s">
        <v>128</v>
      </c>
      <c r="K265" s="1" t="s">
        <v>38</v>
      </c>
      <c r="L265" s="1" t="str">
        <f t="shared" si="8"/>
        <v>SUN-SOLAR</v>
      </c>
      <c r="M265" s="1">
        <v>4.4000000000000004</v>
      </c>
      <c r="N265" s="1">
        <v>0.182</v>
      </c>
      <c r="O265" s="1">
        <v>7028</v>
      </c>
      <c r="P265" s="1">
        <v>0.18234</v>
      </c>
      <c r="Q265" s="1">
        <v>4.4000000000000004</v>
      </c>
      <c r="R265" s="1">
        <v>7028</v>
      </c>
      <c r="S265" s="1">
        <f t="shared" si="9"/>
        <v>1281.48552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</row>
    <row r="266" spans="1:28">
      <c r="A266" s="1">
        <v>15542</v>
      </c>
      <c r="B266" s="1">
        <v>2021</v>
      </c>
      <c r="C266" s="1" t="s">
        <v>123</v>
      </c>
      <c r="D266" s="1" t="s">
        <v>524</v>
      </c>
      <c r="E266" s="1">
        <v>62739</v>
      </c>
      <c r="F266" s="1" t="s">
        <v>525</v>
      </c>
      <c r="G266" s="1"/>
      <c r="H266" s="1" t="s">
        <v>126</v>
      </c>
      <c r="I266" s="1" t="s">
        <v>127</v>
      </c>
      <c r="J266" s="1" t="s">
        <v>128</v>
      </c>
      <c r="K266" s="1" t="s">
        <v>38</v>
      </c>
      <c r="L266" s="1" t="str">
        <f t="shared" si="8"/>
        <v>SUN-SOLAR</v>
      </c>
      <c r="M266" s="1">
        <v>3.8</v>
      </c>
      <c r="N266" s="1">
        <v>0.20899999999999999</v>
      </c>
      <c r="O266" s="1">
        <v>6958</v>
      </c>
      <c r="P266" s="1">
        <v>0.20902000000000001</v>
      </c>
      <c r="Q266" s="1">
        <v>3.8</v>
      </c>
      <c r="R266" s="1">
        <v>6958</v>
      </c>
      <c r="S266" s="1">
        <f t="shared" si="9"/>
        <v>1454.3611600000002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</row>
    <row r="267" spans="1:28">
      <c r="A267" s="1">
        <v>15543</v>
      </c>
      <c r="B267" s="1">
        <v>2021</v>
      </c>
      <c r="C267" s="1" t="s">
        <v>123</v>
      </c>
      <c r="D267" s="1" t="s">
        <v>526</v>
      </c>
      <c r="E267" s="1">
        <v>62746</v>
      </c>
      <c r="F267" s="1" t="s">
        <v>527</v>
      </c>
      <c r="G267" s="1"/>
      <c r="H267" s="1" t="s">
        <v>126</v>
      </c>
      <c r="I267" s="1" t="s">
        <v>127</v>
      </c>
      <c r="J267" s="1" t="s">
        <v>128</v>
      </c>
      <c r="K267" s="1" t="s">
        <v>38</v>
      </c>
      <c r="L267" s="1" t="str">
        <f t="shared" si="8"/>
        <v>SUN-SOLAR</v>
      </c>
      <c r="M267" s="1">
        <v>3.4</v>
      </c>
      <c r="N267" s="1">
        <v>0.161</v>
      </c>
      <c r="O267" s="1">
        <v>4789</v>
      </c>
      <c r="P267" s="1">
        <v>0.16078999999999999</v>
      </c>
      <c r="Q267" s="1">
        <v>3.4</v>
      </c>
      <c r="R267" s="1">
        <v>4789</v>
      </c>
      <c r="S267" s="1">
        <f t="shared" si="9"/>
        <v>770.02330999999992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</row>
    <row r="268" spans="1:28">
      <c r="A268" s="1">
        <v>15544</v>
      </c>
      <c r="B268" s="1">
        <v>2021</v>
      </c>
      <c r="C268" s="1" t="s">
        <v>123</v>
      </c>
      <c r="D268" s="1" t="s">
        <v>528</v>
      </c>
      <c r="E268" s="1">
        <v>59910</v>
      </c>
      <c r="F268" s="1" t="s">
        <v>529</v>
      </c>
      <c r="G268" s="1"/>
      <c r="H268" s="1" t="s">
        <v>126</v>
      </c>
      <c r="I268" s="1" t="s">
        <v>127</v>
      </c>
      <c r="J268" s="1" t="s">
        <v>128</v>
      </c>
      <c r="K268" s="1" t="s">
        <v>38</v>
      </c>
      <c r="L268" s="1" t="str">
        <f t="shared" si="8"/>
        <v>SUN-SOLAR</v>
      </c>
      <c r="M268" s="1">
        <v>17</v>
      </c>
      <c r="N268" s="1">
        <v>0.19400000000000001</v>
      </c>
      <c r="O268" s="1">
        <v>28892</v>
      </c>
      <c r="P268" s="1">
        <v>0.19400999999999999</v>
      </c>
      <c r="Q268" s="1">
        <v>17</v>
      </c>
      <c r="R268" s="1">
        <v>28892</v>
      </c>
      <c r="S268" s="1">
        <f t="shared" si="9"/>
        <v>5605.3369199999997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</row>
    <row r="269" spans="1:28">
      <c r="A269" s="1">
        <v>15545</v>
      </c>
      <c r="B269" s="1">
        <v>2021</v>
      </c>
      <c r="C269" s="1" t="s">
        <v>123</v>
      </c>
      <c r="D269" s="1" t="s">
        <v>530</v>
      </c>
      <c r="E269" s="1">
        <v>10805</v>
      </c>
      <c r="F269" s="1" t="s">
        <v>269</v>
      </c>
      <c r="G269" s="1"/>
      <c r="H269" s="1" t="s">
        <v>126</v>
      </c>
      <c r="I269" s="1" t="s">
        <v>238</v>
      </c>
      <c r="J269" s="1" t="s">
        <v>166</v>
      </c>
      <c r="K269" s="1" t="s">
        <v>32</v>
      </c>
      <c r="L269" s="1" t="str">
        <f t="shared" si="8"/>
        <v>NG-GAS</v>
      </c>
      <c r="M269" s="1">
        <v>22</v>
      </c>
      <c r="N269" s="1">
        <v>0.67100000000000004</v>
      </c>
      <c r="O269" s="1">
        <v>129220.49</v>
      </c>
      <c r="P269" s="1">
        <v>0.58357000000000003</v>
      </c>
      <c r="Q269" s="1">
        <v>28.8</v>
      </c>
      <c r="R269" s="1">
        <v>147228.54</v>
      </c>
      <c r="S269" s="1">
        <f t="shared" si="9"/>
        <v>75409.201349300012</v>
      </c>
      <c r="T269" s="1">
        <v>0.98299999999999998</v>
      </c>
      <c r="U269" s="1">
        <v>2.8000000000000001E-2</v>
      </c>
      <c r="V269" s="1">
        <v>868.37599999999998</v>
      </c>
      <c r="W269" s="1">
        <v>1.6E-2</v>
      </c>
      <c r="X269" s="1">
        <v>72.367000000000004</v>
      </c>
      <c r="Y269" s="1">
        <v>2.0529999999999999</v>
      </c>
      <c r="Z269" s="1">
        <v>63924.879000000001</v>
      </c>
      <c r="AA269" s="1">
        <v>2397.7190000000001</v>
      </c>
      <c r="AB269" s="1">
        <v>0</v>
      </c>
    </row>
    <row r="270" spans="1:28">
      <c r="A270" s="1">
        <v>15546</v>
      </c>
      <c r="B270" s="1">
        <v>2021</v>
      </c>
      <c r="C270" s="1" t="s">
        <v>123</v>
      </c>
      <c r="D270" s="1" t="s">
        <v>530</v>
      </c>
      <c r="E270" s="1">
        <v>10805</v>
      </c>
      <c r="F270" s="1" t="s">
        <v>270</v>
      </c>
      <c r="G270" s="1"/>
      <c r="H270" s="1" t="s">
        <v>126</v>
      </c>
      <c r="I270" s="1" t="s">
        <v>243</v>
      </c>
      <c r="J270" s="1" t="s">
        <v>166</v>
      </c>
      <c r="K270" s="1" t="s">
        <v>32</v>
      </c>
      <c r="L270" s="1" t="str">
        <f t="shared" si="8"/>
        <v>NG-GAS</v>
      </c>
      <c r="M270" s="1">
        <v>6.8</v>
      </c>
      <c r="N270" s="1">
        <v>0.30199999999999999</v>
      </c>
      <c r="O270" s="1">
        <v>18008.05</v>
      </c>
      <c r="P270" s="1">
        <v>0.58357000000000003</v>
      </c>
      <c r="Q270" s="1">
        <v>28.8</v>
      </c>
      <c r="R270" s="1">
        <v>147228.54</v>
      </c>
      <c r="S270" s="1">
        <f t="shared" si="9"/>
        <v>10508.957738499999</v>
      </c>
      <c r="T270" s="1">
        <v>0.98299999999999998</v>
      </c>
      <c r="U270" s="1">
        <v>2.8000000000000001E-2</v>
      </c>
      <c r="V270" s="1">
        <v>868.37599999999998</v>
      </c>
      <c r="W270" s="1">
        <v>1.6E-2</v>
      </c>
      <c r="X270" s="1">
        <v>72.367000000000004</v>
      </c>
      <c r="Y270" s="1">
        <v>2.0529999999999999</v>
      </c>
      <c r="Z270" s="1">
        <v>63924.879000000001</v>
      </c>
      <c r="AA270" s="1">
        <v>2397.7190000000001</v>
      </c>
      <c r="AB270" s="1">
        <v>0</v>
      </c>
    </row>
    <row r="271" spans="1:28">
      <c r="A271" s="1">
        <v>15547</v>
      </c>
      <c r="B271" s="1">
        <v>2021</v>
      </c>
      <c r="C271" s="1" t="s">
        <v>123</v>
      </c>
      <c r="D271" s="1" t="s">
        <v>531</v>
      </c>
      <c r="E271" s="1">
        <v>65466</v>
      </c>
      <c r="F271" s="1" t="s">
        <v>532</v>
      </c>
      <c r="G271" s="1"/>
      <c r="H271" s="1" t="s">
        <v>126</v>
      </c>
      <c r="I271" s="1" t="s">
        <v>127</v>
      </c>
      <c r="J271" s="1" t="s">
        <v>128</v>
      </c>
      <c r="K271" s="1" t="s">
        <v>38</v>
      </c>
      <c r="L271" s="1" t="str">
        <f t="shared" si="8"/>
        <v>SUN-SOLAR</v>
      </c>
      <c r="M271" s="1">
        <v>2</v>
      </c>
      <c r="N271" s="1">
        <v>0.32400000000000001</v>
      </c>
      <c r="O271" s="1">
        <v>5680</v>
      </c>
      <c r="P271" s="1">
        <v>0.32419999999999999</v>
      </c>
      <c r="Q271" s="1">
        <v>2</v>
      </c>
      <c r="R271" s="1">
        <v>5680</v>
      </c>
      <c r="S271" s="1">
        <f t="shared" si="9"/>
        <v>1841.4559999999999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</row>
    <row r="272" spans="1:28">
      <c r="A272" s="1">
        <v>15548</v>
      </c>
      <c r="B272" s="1">
        <v>2021</v>
      </c>
      <c r="C272" s="1" t="s">
        <v>123</v>
      </c>
      <c r="D272" s="1" t="s">
        <v>533</v>
      </c>
      <c r="E272" s="1">
        <v>58877</v>
      </c>
      <c r="F272" s="1" t="s">
        <v>534</v>
      </c>
      <c r="G272" s="1"/>
      <c r="H272" s="1" t="s">
        <v>126</v>
      </c>
      <c r="I272" s="1" t="s">
        <v>127</v>
      </c>
      <c r="J272" s="1" t="s">
        <v>128</v>
      </c>
      <c r="K272" s="1" t="s">
        <v>38</v>
      </c>
      <c r="L272" s="1" t="str">
        <f t="shared" si="8"/>
        <v>SUN-SOLAR</v>
      </c>
      <c r="M272" s="1">
        <v>8.6</v>
      </c>
      <c r="N272" s="1">
        <v>0.17599999999999999</v>
      </c>
      <c r="O272" s="1">
        <v>13252</v>
      </c>
      <c r="P272" s="1">
        <v>0.17591000000000001</v>
      </c>
      <c r="Q272" s="1">
        <v>8.6</v>
      </c>
      <c r="R272" s="1">
        <v>13252</v>
      </c>
      <c r="S272" s="1">
        <f t="shared" si="9"/>
        <v>2331.1593200000002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</row>
    <row r="273" spans="1:28">
      <c r="A273" s="1">
        <v>15549</v>
      </c>
      <c r="B273" s="1">
        <v>2021</v>
      </c>
      <c r="C273" s="1" t="s">
        <v>123</v>
      </c>
      <c r="D273" s="1" t="s">
        <v>535</v>
      </c>
      <c r="E273" s="1">
        <v>59601</v>
      </c>
      <c r="F273" s="1" t="s">
        <v>536</v>
      </c>
      <c r="G273" s="1"/>
      <c r="H273" s="1" t="s">
        <v>126</v>
      </c>
      <c r="I273" s="1" t="s">
        <v>127</v>
      </c>
      <c r="J273" s="1" t="s">
        <v>128</v>
      </c>
      <c r="K273" s="1" t="s">
        <v>38</v>
      </c>
      <c r="L273" s="1" t="str">
        <f t="shared" si="8"/>
        <v>SUN-SOLAR</v>
      </c>
      <c r="M273" s="1">
        <v>10</v>
      </c>
      <c r="N273" s="1">
        <v>0.193</v>
      </c>
      <c r="O273" s="1">
        <v>16897</v>
      </c>
      <c r="P273" s="1">
        <v>0.19289000000000001</v>
      </c>
      <c r="Q273" s="1">
        <v>10</v>
      </c>
      <c r="R273" s="1">
        <v>16897</v>
      </c>
      <c r="S273" s="1">
        <f t="shared" si="9"/>
        <v>3259.26233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</row>
    <row r="274" spans="1:28">
      <c r="A274" s="1">
        <v>15550</v>
      </c>
      <c r="B274" s="1">
        <v>2021</v>
      </c>
      <c r="C274" s="1" t="s">
        <v>123</v>
      </c>
      <c r="D274" s="1" t="s">
        <v>537</v>
      </c>
      <c r="E274" s="1">
        <v>64142</v>
      </c>
      <c r="F274" s="1" t="s">
        <v>538</v>
      </c>
      <c r="G274" s="1"/>
      <c r="H274" s="1" t="s">
        <v>126</v>
      </c>
      <c r="I274" s="1" t="s">
        <v>155</v>
      </c>
      <c r="J274" s="1" t="s">
        <v>166</v>
      </c>
      <c r="K274" s="1" t="s">
        <v>32</v>
      </c>
      <c r="L274" s="1" t="str">
        <f t="shared" si="8"/>
        <v>NG-GAS</v>
      </c>
      <c r="M274" s="1">
        <v>3.2</v>
      </c>
      <c r="N274" s="1">
        <v>2.5999999999999999E-2</v>
      </c>
      <c r="O274" s="1">
        <v>727</v>
      </c>
      <c r="P274" s="1">
        <v>2.5930000000000002E-2</v>
      </c>
      <c r="Q274" s="1">
        <v>3.2</v>
      </c>
      <c r="R274" s="1">
        <v>727</v>
      </c>
      <c r="S274" s="1">
        <f t="shared" si="9"/>
        <v>18.851110000000002</v>
      </c>
      <c r="T274" s="1">
        <v>31.045000000000002</v>
      </c>
      <c r="U274" s="1">
        <v>3.6999999999999998E-2</v>
      </c>
      <c r="V274" s="1">
        <v>1362.3109999999999</v>
      </c>
      <c r="W274" s="1">
        <v>2.5999999999999999E-2</v>
      </c>
      <c r="X274" s="1">
        <v>11.285</v>
      </c>
      <c r="Y274" s="1">
        <v>1.4E-2</v>
      </c>
      <c r="Z274" s="1">
        <v>495.2</v>
      </c>
      <c r="AA274" s="1">
        <v>18.68</v>
      </c>
      <c r="AB274" s="1">
        <v>0</v>
      </c>
    </row>
    <row r="275" spans="1:28">
      <c r="A275" s="1">
        <v>15551</v>
      </c>
      <c r="B275" s="1">
        <v>2021</v>
      </c>
      <c r="C275" s="1" t="s">
        <v>123</v>
      </c>
      <c r="D275" s="1" t="s">
        <v>539</v>
      </c>
      <c r="E275" s="1">
        <v>63503</v>
      </c>
      <c r="F275" s="1" t="s">
        <v>540</v>
      </c>
      <c r="G275" s="1"/>
      <c r="H275" s="1" t="s">
        <v>126</v>
      </c>
      <c r="I275" s="1" t="s">
        <v>127</v>
      </c>
      <c r="J275" s="1" t="s">
        <v>128</v>
      </c>
      <c r="K275" s="1" t="s">
        <v>38</v>
      </c>
      <c r="L275" s="1" t="str">
        <f t="shared" si="8"/>
        <v>SUN-SOLAR</v>
      </c>
      <c r="M275" s="1">
        <v>9.6</v>
      </c>
      <c r="N275" s="1">
        <v>0.182</v>
      </c>
      <c r="O275" s="1">
        <v>15314</v>
      </c>
      <c r="P275" s="1">
        <v>0.18210000000000001</v>
      </c>
      <c r="Q275" s="1">
        <v>9.6</v>
      </c>
      <c r="R275" s="1">
        <v>15314</v>
      </c>
      <c r="S275" s="1">
        <f t="shared" si="9"/>
        <v>2788.6794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</row>
    <row r="276" spans="1:28">
      <c r="A276" s="1">
        <v>15552</v>
      </c>
      <c r="B276" s="1">
        <v>2021</v>
      </c>
      <c r="C276" s="1" t="s">
        <v>123</v>
      </c>
      <c r="D276" s="1" t="s">
        <v>541</v>
      </c>
      <c r="E276" s="1">
        <v>62454</v>
      </c>
      <c r="F276" s="1" t="s">
        <v>134</v>
      </c>
      <c r="G276" s="1"/>
      <c r="H276" s="1" t="s">
        <v>126</v>
      </c>
      <c r="I276" s="1" t="s">
        <v>127</v>
      </c>
      <c r="J276" s="1" t="s">
        <v>128</v>
      </c>
      <c r="K276" s="1" t="s">
        <v>38</v>
      </c>
      <c r="L276" s="1" t="str">
        <f t="shared" si="8"/>
        <v>SUN-SOLAR</v>
      </c>
      <c r="M276" s="1">
        <v>1</v>
      </c>
      <c r="N276" s="1">
        <v>0.121</v>
      </c>
      <c r="O276" s="1">
        <v>1060</v>
      </c>
      <c r="P276" s="1">
        <v>0.121</v>
      </c>
      <c r="Q276" s="1">
        <v>1</v>
      </c>
      <c r="R276" s="1">
        <v>1060</v>
      </c>
      <c r="S276" s="1">
        <f t="shared" si="9"/>
        <v>128.26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</row>
    <row r="277" spans="1:28">
      <c r="A277" s="1">
        <v>15553</v>
      </c>
      <c r="B277" s="1">
        <v>2021</v>
      </c>
      <c r="C277" s="1" t="s">
        <v>123</v>
      </c>
      <c r="D277" s="1" t="s">
        <v>542</v>
      </c>
      <c r="E277" s="1">
        <v>57488</v>
      </c>
      <c r="F277" s="1" t="s">
        <v>543</v>
      </c>
      <c r="G277" s="1"/>
      <c r="H277" s="1" t="s">
        <v>126</v>
      </c>
      <c r="I277" s="1" t="s">
        <v>127</v>
      </c>
      <c r="J277" s="1" t="s">
        <v>128</v>
      </c>
      <c r="K277" s="1" t="s">
        <v>38</v>
      </c>
      <c r="L277" s="1" t="str">
        <f t="shared" si="8"/>
        <v>SUN-SOLAR</v>
      </c>
      <c r="M277" s="1">
        <v>2</v>
      </c>
      <c r="N277" s="1">
        <v>0.14599999999999999</v>
      </c>
      <c r="O277" s="1">
        <v>2551</v>
      </c>
      <c r="P277" s="1">
        <v>0.14560999999999999</v>
      </c>
      <c r="Q277" s="1">
        <v>2</v>
      </c>
      <c r="R277" s="1">
        <v>2551</v>
      </c>
      <c r="S277" s="1">
        <f t="shared" si="9"/>
        <v>371.45110999999997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</row>
    <row r="278" spans="1:28">
      <c r="A278" s="1">
        <v>15554</v>
      </c>
      <c r="B278" s="1">
        <v>2021</v>
      </c>
      <c r="C278" s="1" t="s">
        <v>123</v>
      </c>
      <c r="D278" s="1" t="s">
        <v>544</v>
      </c>
      <c r="E278" s="1">
        <v>50006</v>
      </c>
      <c r="F278" s="1" t="s">
        <v>380</v>
      </c>
      <c r="G278" s="1"/>
      <c r="H278" s="1" t="s">
        <v>126</v>
      </c>
      <c r="I278" s="1" t="s">
        <v>238</v>
      </c>
      <c r="J278" s="1" t="s">
        <v>166</v>
      </c>
      <c r="K278" s="1" t="s">
        <v>32</v>
      </c>
      <c r="L278" s="1" t="str">
        <f t="shared" si="8"/>
        <v>NG-GAS</v>
      </c>
      <c r="M278" s="1">
        <v>95.2</v>
      </c>
      <c r="N278" s="1">
        <v>0.74299999999999999</v>
      </c>
      <c r="O278" s="1">
        <v>619492</v>
      </c>
      <c r="P278" s="1">
        <v>0.65863000000000005</v>
      </c>
      <c r="Q278" s="1">
        <v>974.1</v>
      </c>
      <c r="R278" s="1">
        <v>5620205</v>
      </c>
      <c r="S278" s="1">
        <f t="shared" si="9"/>
        <v>408016.01596000005</v>
      </c>
      <c r="T278" s="1">
        <v>0.108</v>
      </c>
      <c r="U278" s="1">
        <v>4.0000000000000001E-3</v>
      </c>
      <c r="V278" s="1">
        <v>690.89499999999998</v>
      </c>
      <c r="W278" s="1">
        <v>1.4E-2</v>
      </c>
      <c r="X278" s="1">
        <v>302.44900000000001</v>
      </c>
      <c r="Y278" s="1">
        <v>9.84</v>
      </c>
      <c r="Z278" s="1">
        <v>1941486.4890000001</v>
      </c>
      <c r="AA278" s="1">
        <v>80735.339000000007</v>
      </c>
      <c r="AB278" s="1">
        <v>0</v>
      </c>
    </row>
    <row r="279" spans="1:28">
      <c r="A279" s="1">
        <v>15555</v>
      </c>
      <c r="B279" s="1">
        <v>2021</v>
      </c>
      <c r="C279" s="1" t="s">
        <v>123</v>
      </c>
      <c r="D279" s="1" t="s">
        <v>544</v>
      </c>
      <c r="E279" s="1">
        <v>50006</v>
      </c>
      <c r="F279" s="1" t="s">
        <v>381</v>
      </c>
      <c r="G279" s="1"/>
      <c r="H279" s="1" t="s">
        <v>126</v>
      </c>
      <c r="I279" s="1" t="s">
        <v>238</v>
      </c>
      <c r="J279" s="1" t="s">
        <v>166</v>
      </c>
      <c r="K279" s="1" t="s">
        <v>32</v>
      </c>
      <c r="L279" s="1" t="str">
        <f t="shared" si="8"/>
        <v>NG-GAS</v>
      </c>
      <c r="M279" s="1">
        <v>95.2</v>
      </c>
      <c r="N279" s="1">
        <v>0.59099999999999997</v>
      </c>
      <c r="O279" s="1">
        <v>493002</v>
      </c>
      <c r="P279" s="1">
        <v>0.65863000000000005</v>
      </c>
      <c r="Q279" s="1">
        <v>974.1</v>
      </c>
      <c r="R279" s="1">
        <v>5620205</v>
      </c>
      <c r="S279" s="1">
        <f t="shared" si="9"/>
        <v>324705.90726000001</v>
      </c>
      <c r="T279" s="1">
        <v>0.108</v>
      </c>
      <c r="U279" s="1">
        <v>4.0000000000000001E-3</v>
      </c>
      <c r="V279" s="1">
        <v>690.89499999999998</v>
      </c>
      <c r="W279" s="1">
        <v>1.4E-2</v>
      </c>
      <c r="X279" s="1">
        <v>302.44900000000001</v>
      </c>
      <c r="Y279" s="1">
        <v>9.84</v>
      </c>
      <c r="Z279" s="1">
        <v>1941486.4890000001</v>
      </c>
      <c r="AA279" s="1">
        <v>80735.339000000007</v>
      </c>
      <c r="AB279" s="1">
        <v>0</v>
      </c>
    </row>
    <row r="280" spans="1:28">
      <c r="A280" s="1">
        <v>15556</v>
      </c>
      <c r="B280" s="1">
        <v>2021</v>
      </c>
      <c r="C280" s="1" t="s">
        <v>123</v>
      </c>
      <c r="D280" s="1" t="s">
        <v>544</v>
      </c>
      <c r="E280" s="1">
        <v>50006</v>
      </c>
      <c r="F280" s="1" t="s">
        <v>545</v>
      </c>
      <c r="G280" s="1"/>
      <c r="H280" s="1" t="s">
        <v>126</v>
      </c>
      <c r="I280" s="1" t="s">
        <v>238</v>
      </c>
      <c r="J280" s="1" t="s">
        <v>166</v>
      </c>
      <c r="K280" s="1" t="s">
        <v>32</v>
      </c>
      <c r="L280" s="1" t="str">
        <f t="shared" si="8"/>
        <v>NG-GAS</v>
      </c>
      <c r="M280" s="1">
        <v>95.2</v>
      </c>
      <c r="N280" s="1">
        <v>0.77900000000000003</v>
      </c>
      <c r="O280" s="1">
        <v>649723</v>
      </c>
      <c r="P280" s="1">
        <v>0.65863000000000005</v>
      </c>
      <c r="Q280" s="1">
        <v>974.1</v>
      </c>
      <c r="R280" s="1">
        <v>5620205</v>
      </c>
      <c r="S280" s="1">
        <f t="shared" si="9"/>
        <v>427927.05949000001</v>
      </c>
      <c r="T280" s="1">
        <v>0.108</v>
      </c>
      <c r="U280" s="1">
        <v>4.0000000000000001E-3</v>
      </c>
      <c r="V280" s="1">
        <v>690.89499999999998</v>
      </c>
      <c r="W280" s="1">
        <v>1.4E-2</v>
      </c>
      <c r="X280" s="1">
        <v>302.44900000000001</v>
      </c>
      <c r="Y280" s="1">
        <v>9.84</v>
      </c>
      <c r="Z280" s="1">
        <v>1941486.4890000001</v>
      </c>
      <c r="AA280" s="1">
        <v>80735.339000000007</v>
      </c>
      <c r="AB280" s="1">
        <v>0</v>
      </c>
    </row>
    <row r="281" spans="1:28">
      <c r="A281" s="1">
        <v>15557</v>
      </c>
      <c r="B281" s="1">
        <v>2021</v>
      </c>
      <c r="C281" s="1" t="s">
        <v>123</v>
      </c>
      <c r="D281" s="1" t="s">
        <v>544</v>
      </c>
      <c r="E281" s="1">
        <v>50006</v>
      </c>
      <c r="F281" s="1" t="s">
        <v>546</v>
      </c>
      <c r="G281" s="1"/>
      <c r="H281" s="1" t="s">
        <v>126</v>
      </c>
      <c r="I281" s="1" t="s">
        <v>238</v>
      </c>
      <c r="J281" s="1" t="s">
        <v>166</v>
      </c>
      <c r="K281" s="1" t="s">
        <v>32</v>
      </c>
      <c r="L281" s="1" t="str">
        <f t="shared" si="8"/>
        <v>NG-GAS</v>
      </c>
      <c r="M281" s="1">
        <v>95.2</v>
      </c>
      <c r="N281" s="1">
        <v>0.77100000000000002</v>
      </c>
      <c r="O281" s="1">
        <v>643251</v>
      </c>
      <c r="P281" s="1">
        <v>0.65863000000000005</v>
      </c>
      <c r="Q281" s="1">
        <v>974.1</v>
      </c>
      <c r="R281" s="1">
        <v>5620205</v>
      </c>
      <c r="S281" s="1">
        <f t="shared" si="9"/>
        <v>423664.40613000002</v>
      </c>
      <c r="T281" s="1">
        <v>0.108</v>
      </c>
      <c r="U281" s="1">
        <v>4.0000000000000001E-3</v>
      </c>
      <c r="V281" s="1">
        <v>690.89499999999998</v>
      </c>
      <c r="W281" s="1">
        <v>1.4E-2</v>
      </c>
      <c r="X281" s="1">
        <v>302.44900000000001</v>
      </c>
      <c r="Y281" s="1">
        <v>9.84</v>
      </c>
      <c r="Z281" s="1">
        <v>1941486.4890000001</v>
      </c>
      <c r="AA281" s="1">
        <v>80735.339000000007</v>
      </c>
      <c r="AB281" s="1">
        <v>0</v>
      </c>
    </row>
    <row r="282" spans="1:28">
      <c r="A282" s="1">
        <v>15558</v>
      </c>
      <c r="B282" s="1">
        <v>2021</v>
      </c>
      <c r="C282" s="1" t="s">
        <v>123</v>
      </c>
      <c r="D282" s="1" t="s">
        <v>544</v>
      </c>
      <c r="E282" s="1">
        <v>50006</v>
      </c>
      <c r="F282" s="1" t="s">
        <v>547</v>
      </c>
      <c r="G282" s="1"/>
      <c r="H282" s="1" t="s">
        <v>126</v>
      </c>
      <c r="I282" s="1" t="s">
        <v>238</v>
      </c>
      <c r="J282" s="1" t="s">
        <v>166</v>
      </c>
      <c r="K282" s="1" t="s">
        <v>32</v>
      </c>
      <c r="L282" s="1" t="str">
        <f t="shared" si="8"/>
        <v>NG-GAS</v>
      </c>
      <c r="M282" s="1">
        <v>95.2</v>
      </c>
      <c r="N282" s="1">
        <v>0.71899999999999997</v>
      </c>
      <c r="O282" s="1">
        <v>599783</v>
      </c>
      <c r="P282" s="1">
        <v>0.65863000000000005</v>
      </c>
      <c r="Q282" s="1">
        <v>974.1</v>
      </c>
      <c r="R282" s="1">
        <v>5620205</v>
      </c>
      <c r="S282" s="1">
        <f t="shared" si="9"/>
        <v>395035.07729000004</v>
      </c>
      <c r="T282" s="1">
        <v>0.108</v>
      </c>
      <c r="U282" s="1">
        <v>4.0000000000000001E-3</v>
      </c>
      <c r="V282" s="1">
        <v>690.89499999999998</v>
      </c>
      <c r="W282" s="1">
        <v>1.4E-2</v>
      </c>
      <c r="X282" s="1">
        <v>302.44900000000001</v>
      </c>
      <c r="Y282" s="1">
        <v>9.84</v>
      </c>
      <c r="Z282" s="1">
        <v>1941486.4890000001</v>
      </c>
      <c r="AA282" s="1">
        <v>80735.339000000007</v>
      </c>
      <c r="AB282" s="1">
        <v>0</v>
      </c>
    </row>
    <row r="283" spans="1:28">
      <c r="A283" s="1">
        <v>15559</v>
      </c>
      <c r="B283" s="1">
        <v>2021</v>
      </c>
      <c r="C283" s="1" t="s">
        <v>123</v>
      </c>
      <c r="D283" s="1" t="s">
        <v>544</v>
      </c>
      <c r="E283" s="1">
        <v>50006</v>
      </c>
      <c r="F283" s="1" t="s">
        <v>548</v>
      </c>
      <c r="G283" s="1"/>
      <c r="H283" s="1" t="s">
        <v>126</v>
      </c>
      <c r="I283" s="1" t="s">
        <v>238</v>
      </c>
      <c r="J283" s="1" t="s">
        <v>166</v>
      </c>
      <c r="K283" s="1" t="s">
        <v>32</v>
      </c>
      <c r="L283" s="1" t="str">
        <f t="shared" si="8"/>
        <v>NG-GAS</v>
      </c>
      <c r="M283" s="1">
        <v>212.5</v>
      </c>
      <c r="N283" s="1">
        <v>0.68500000000000005</v>
      </c>
      <c r="O283" s="1">
        <v>1275191</v>
      </c>
      <c r="P283" s="1">
        <v>0.65863000000000005</v>
      </c>
      <c r="Q283" s="1">
        <v>974.1</v>
      </c>
      <c r="R283" s="1">
        <v>5620205</v>
      </c>
      <c r="S283" s="1">
        <f t="shared" si="9"/>
        <v>839879.04833000002</v>
      </c>
      <c r="T283" s="1">
        <v>0.108</v>
      </c>
      <c r="U283" s="1">
        <v>4.0000000000000001E-3</v>
      </c>
      <c r="V283" s="1">
        <v>690.89499999999998</v>
      </c>
      <c r="W283" s="1">
        <v>1.4E-2</v>
      </c>
      <c r="X283" s="1">
        <v>302.44900000000001</v>
      </c>
      <c r="Y283" s="1">
        <v>9.84</v>
      </c>
      <c r="Z283" s="1">
        <v>1941486.4890000001</v>
      </c>
      <c r="AA283" s="1">
        <v>80735.339000000007</v>
      </c>
      <c r="AB283" s="1">
        <v>0</v>
      </c>
    </row>
    <row r="284" spans="1:28">
      <c r="A284" s="1">
        <v>15560</v>
      </c>
      <c r="B284" s="1">
        <v>2021</v>
      </c>
      <c r="C284" s="1" t="s">
        <v>123</v>
      </c>
      <c r="D284" s="1" t="s">
        <v>544</v>
      </c>
      <c r="E284" s="1">
        <v>50006</v>
      </c>
      <c r="F284" s="1" t="s">
        <v>382</v>
      </c>
      <c r="G284" s="1">
        <v>5</v>
      </c>
      <c r="H284" s="1" t="s">
        <v>126</v>
      </c>
      <c r="I284" s="1" t="s">
        <v>243</v>
      </c>
      <c r="J284" s="1" t="s">
        <v>166</v>
      </c>
      <c r="K284" s="1" t="s">
        <v>32</v>
      </c>
      <c r="L284" s="1" t="str">
        <f t="shared" si="8"/>
        <v>NG-GAS</v>
      </c>
      <c r="M284" s="1">
        <v>95.2</v>
      </c>
      <c r="N284" s="1">
        <v>0.61899999999999999</v>
      </c>
      <c r="O284" s="1">
        <v>516083</v>
      </c>
      <c r="P284" s="1">
        <v>0.65863000000000005</v>
      </c>
      <c r="Q284" s="1">
        <v>974.1</v>
      </c>
      <c r="R284" s="1">
        <v>5620205</v>
      </c>
      <c r="S284" s="1">
        <f t="shared" si="9"/>
        <v>339907.74629000004</v>
      </c>
      <c r="T284" s="1">
        <v>0.108</v>
      </c>
      <c r="U284" s="1">
        <v>4.0000000000000001E-3</v>
      </c>
      <c r="V284" s="1">
        <v>690.89499999999998</v>
      </c>
      <c r="W284" s="1">
        <v>1.4E-2</v>
      </c>
      <c r="X284" s="1">
        <v>302.44900000000001</v>
      </c>
      <c r="Y284" s="1">
        <v>9.84</v>
      </c>
      <c r="Z284" s="1">
        <v>1941486.4890000001</v>
      </c>
      <c r="AA284" s="1">
        <v>80735.339000000007</v>
      </c>
      <c r="AB284" s="1">
        <v>0</v>
      </c>
    </row>
    <row r="285" spans="1:28">
      <c r="A285" s="1">
        <v>15561</v>
      </c>
      <c r="B285" s="1">
        <v>2021</v>
      </c>
      <c r="C285" s="1" t="s">
        <v>123</v>
      </c>
      <c r="D285" s="1" t="s">
        <v>544</v>
      </c>
      <c r="E285" s="1">
        <v>50006</v>
      </c>
      <c r="F285" s="1" t="s">
        <v>383</v>
      </c>
      <c r="G285" s="1">
        <v>5</v>
      </c>
      <c r="H285" s="1" t="s">
        <v>126</v>
      </c>
      <c r="I285" s="1" t="s">
        <v>243</v>
      </c>
      <c r="J285" s="1" t="s">
        <v>166</v>
      </c>
      <c r="K285" s="1" t="s">
        <v>32</v>
      </c>
      <c r="L285" s="1" t="str">
        <f t="shared" si="8"/>
        <v>NG-GAS</v>
      </c>
      <c r="M285" s="1">
        <v>95.2</v>
      </c>
      <c r="N285" s="1">
        <v>0.51600000000000001</v>
      </c>
      <c r="O285" s="1">
        <v>430035</v>
      </c>
      <c r="P285" s="1">
        <v>0.65863000000000005</v>
      </c>
      <c r="Q285" s="1">
        <v>974.1</v>
      </c>
      <c r="R285" s="1">
        <v>5620205</v>
      </c>
      <c r="S285" s="1">
        <f t="shared" si="9"/>
        <v>283233.95205000002</v>
      </c>
      <c r="T285" s="1">
        <v>0.108</v>
      </c>
      <c r="U285" s="1">
        <v>4.0000000000000001E-3</v>
      </c>
      <c r="V285" s="1">
        <v>690.89499999999998</v>
      </c>
      <c r="W285" s="1">
        <v>1.4E-2</v>
      </c>
      <c r="X285" s="1">
        <v>302.44900000000001</v>
      </c>
      <c r="Y285" s="1">
        <v>9.84</v>
      </c>
      <c r="Z285" s="1">
        <v>1941486.4890000001</v>
      </c>
      <c r="AA285" s="1">
        <v>80735.339000000007</v>
      </c>
      <c r="AB285" s="1">
        <v>0</v>
      </c>
    </row>
    <row r="286" spans="1:28">
      <c r="A286" s="1">
        <v>15562</v>
      </c>
      <c r="B286" s="1">
        <v>2021</v>
      </c>
      <c r="C286" s="1" t="s">
        <v>123</v>
      </c>
      <c r="D286" s="1" t="s">
        <v>544</v>
      </c>
      <c r="E286" s="1">
        <v>50006</v>
      </c>
      <c r="F286" s="1" t="s">
        <v>549</v>
      </c>
      <c r="G286" s="1">
        <v>5</v>
      </c>
      <c r="H286" s="1" t="s">
        <v>126</v>
      </c>
      <c r="I286" s="1" t="s">
        <v>243</v>
      </c>
      <c r="J286" s="1" t="s">
        <v>166</v>
      </c>
      <c r="K286" s="1" t="s">
        <v>32</v>
      </c>
      <c r="L286" s="1" t="str">
        <f t="shared" si="8"/>
        <v>NG-GAS</v>
      </c>
      <c r="M286" s="1">
        <v>95.2</v>
      </c>
      <c r="N286" s="1">
        <v>0.47199999999999998</v>
      </c>
      <c r="O286" s="1">
        <v>393645</v>
      </c>
      <c r="P286" s="1">
        <v>0.65863000000000005</v>
      </c>
      <c r="Q286" s="1">
        <v>974.1</v>
      </c>
      <c r="R286" s="1">
        <v>5620205</v>
      </c>
      <c r="S286" s="1">
        <f t="shared" si="9"/>
        <v>259266.40635</v>
      </c>
      <c r="T286" s="1">
        <v>0.108</v>
      </c>
      <c r="U286" s="1">
        <v>4.0000000000000001E-3</v>
      </c>
      <c r="V286" s="1">
        <v>690.89499999999998</v>
      </c>
      <c r="W286" s="1">
        <v>1.4E-2</v>
      </c>
      <c r="X286" s="1">
        <v>302.44900000000001</v>
      </c>
      <c r="Y286" s="1">
        <v>9.84</v>
      </c>
      <c r="Z286" s="1">
        <v>1941486.4890000001</v>
      </c>
      <c r="AA286" s="1">
        <v>80735.339000000007</v>
      </c>
      <c r="AB286" s="1">
        <v>0</v>
      </c>
    </row>
    <row r="287" spans="1:28">
      <c r="A287" s="1">
        <v>15563</v>
      </c>
      <c r="B287" s="1">
        <v>2021</v>
      </c>
      <c r="C287" s="1" t="s">
        <v>123</v>
      </c>
      <c r="D287" s="1" t="s">
        <v>550</v>
      </c>
      <c r="E287" s="1">
        <v>65368</v>
      </c>
      <c r="F287" s="1" t="s">
        <v>551</v>
      </c>
      <c r="G287" s="1"/>
      <c r="H287" s="1" t="s">
        <v>126</v>
      </c>
      <c r="I287" s="1" t="s">
        <v>127</v>
      </c>
      <c r="J287" s="1" t="s">
        <v>128</v>
      </c>
      <c r="K287" s="1" t="s">
        <v>38</v>
      </c>
      <c r="L287" s="1" t="str">
        <f t="shared" si="8"/>
        <v>SUN-SOLAR</v>
      </c>
      <c r="M287" s="1">
        <v>4</v>
      </c>
      <c r="N287" s="1">
        <v>0</v>
      </c>
      <c r="O287" s="1">
        <v>0</v>
      </c>
      <c r="P287" s="1">
        <v>0</v>
      </c>
      <c r="Q287" s="1">
        <v>4</v>
      </c>
      <c r="R287" s="1">
        <v>0</v>
      </c>
      <c r="S287" s="1">
        <f t="shared" si="9"/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</row>
    <row r="288" spans="1:28">
      <c r="A288" s="1">
        <v>15564</v>
      </c>
      <c r="B288" s="1">
        <v>2021</v>
      </c>
      <c r="C288" s="1" t="s">
        <v>123</v>
      </c>
      <c r="D288" s="1" t="s">
        <v>552</v>
      </c>
      <c r="E288" s="1">
        <v>57381</v>
      </c>
      <c r="F288" s="1" t="s">
        <v>553</v>
      </c>
      <c r="G288" s="1"/>
      <c r="H288" s="1" t="s">
        <v>126</v>
      </c>
      <c r="I288" s="1" t="s">
        <v>127</v>
      </c>
      <c r="J288" s="1" t="s">
        <v>128</v>
      </c>
      <c r="K288" s="1" t="s">
        <v>38</v>
      </c>
      <c r="L288" s="1" t="str">
        <f t="shared" si="8"/>
        <v>SUN-SOLAR</v>
      </c>
      <c r="M288" s="1">
        <v>2.7</v>
      </c>
      <c r="N288" s="1">
        <v>0.121</v>
      </c>
      <c r="O288" s="1">
        <v>2872</v>
      </c>
      <c r="P288" s="1">
        <v>0.12143</v>
      </c>
      <c r="Q288" s="1">
        <v>2.7</v>
      </c>
      <c r="R288" s="1">
        <v>2872</v>
      </c>
      <c r="S288" s="1">
        <f t="shared" si="9"/>
        <v>348.74696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</row>
    <row r="289" spans="1:28">
      <c r="A289" s="1">
        <v>15565</v>
      </c>
      <c r="B289" s="1">
        <v>2021</v>
      </c>
      <c r="C289" s="1" t="s">
        <v>123</v>
      </c>
      <c r="D289" s="1" t="s">
        <v>554</v>
      </c>
      <c r="E289" s="1">
        <v>58505</v>
      </c>
      <c r="F289" s="1" t="s">
        <v>555</v>
      </c>
      <c r="G289" s="1"/>
      <c r="H289" s="1" t="s">
        <v>126</v>
      </c>
      <c r="I289" s="1" t="s">
        <v>127</v>
      </c>
      <c r="J289" s="1" t="s">
        <v>128</v>
      </c>
      <c r="K289" s="1" t="s">
        <v>38</v>
      </c>
      <c r="L289" s="1" t="str">
        <f t="shared" si="8"/>
        <v>SUN-SOLAR</v>
      </c>
      <c r="M289" s="1">
        <v>6.6</v>
      </c>
      <c r="N289" s="1">
        <v>0.11</v>
      </c>
      <c r="O289" s="1">
        <v>6375</v>
      </c>
      <c r="P289" s="1">
        <v>0.11026</v>
      </c>
      <c r="Q289" s="1">
        <v>6.6</v>
      </c>
      <c r="R289" s="1">
        <v>6375</v>
      </c>
      <c r="S289" s="1">
        <f t="shared" si="9"/>
        <v>702.90750000000003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</row>
    <row r="290" spans="1:28">
      <c r="A290" s="1">
        <v>15566</v>
      </c>
      <c r="B290" s="1">
        <v>2021</v>
      </c>
      <c r="C290" s="1" t="s">
        <v>123</v>
      </c>
      <c r="D290" s="1" t="s">
        <v>556</v>
      </c>
      <c r="E290" s="1">
        <v>58504</v>
      </c>
      <c r="F290" s="1" t="s">
        <v>557</v>
      </c>
      <c r="G290" s="1"/>
      <c r="H290" s="1" t="s">
        <v>126</v>
      </c>
      <c r="I290" s="1" t="s">
        <v>127</v>
      </c>
      <c r="J290" s="1" t="s">
        <v>128</v>
      </c>
      <c r="K290" s="1" t="s">
        <v>38</v>
      </c>
      <c r="L290" s="1" t="str">
        <f t="shared" si="8"/>
        <v>SUN-SOLAR</v>
      </c>
      <c r="M290" s="1">
        <v>1.2</v>
      </c>
      <c r="N290" s="1">
        <v>9.5000000000000001E-2</v>
      </c>
      <c r="O290" s="1">
        <v>998</v>
      </c>
      <c r="P290" s="1">
        <v>9.4939999999999997E-2</v>
      </c>
      <c r="Q290" s="1">
        <v>1.2</v>
      </c>
      <c r="R290" s="1">
        <v>998</v>
      </c>
      <c r="S290" s="1">
        <f t="shared" si="9"/>
        <v>94.750119999999995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</row>
    <row r="291" spans="1:28">
      <c r="A291" s="1">
        <v>15567</v>
      </c>
      <c r="B291" s="1">
        <v>2021</v>
      </c>
      <c r="C291" s="1" t="s">
        <v>123</v>
      </c>
      <c r="D291" s="1" t="s">
        <v>558</v>
      </c>
      <c r="E291" s="1">
        <v>10043</v>
      </c>
      <c r="F291" s="1" t="s">
        <v>269</v>
      </c>
      <c r="G291" s="1">
        <v>1</v>
      </c>
      <c r="H291" s="1" t="s">
        <v>126</v>
      </c>
      <c r="I291" s="1" t="s">
        <v>271</v>
      </c>
      <c r="J291" s="1" t="s">
        <v>307</v>
      </c>
      <c r="K291" s="1" t="s">
        <v>31</v>
      </c>
      <c r="L291" s="1" t="str">
        <f t="shared" si="8"/>
        <v>BIT-COAL</v>
      </c>
      <c r="M291" s="1">
        <v>242.3</v>
      </c>
      <c r="N291" s="1">
        <v>0.26600000000000001</v>
      </c>
      <c r="O291" s="1">
        <v>565480.43000000005</v>
      </c>
      <c r="P291" s="1">
        <v>0.26641999999999999</v>
      </c>
      <c r="Q291" s="1">
        <v>242.3</v>
      </c>
      <c r="R291" s="1">
        <v>565480.43000000005</v>
      </c>
      <c r="S291" s="1">
        <f t="shared" si="9"/>
        <v>150655.2961606</v>
      </c>
      <c r="T291" s="1">
        <v>1.4419999999999999</v>
      </c>
      <c r="U291" s="1">
        <v>1.58</v>
      </c>
      <c r="V291" s="1">
        <v>2399.5970000000002</v>
      </c>
      <c r="W291" s="1">
        <v>0.27</v>
      </c>
      <c r="X291" s="1">
        <v>407.82</v>
      </c>
      <c r="Y291" s="1">
        <v>446.62200000000001</v>
      </c>
      <c r="Z291" s="1">
        <v>678462.55099999998</v>
      </c>
      <c r="AA291" s="1">
        <v>152845.70699999999</v>
      </c>
      <c r="AB291" s="1">
        <v>0</v>
      </c>
    </row>
    <row r="292" spans="1:28">
      <c r="A292" s="1">
        <v>15568</v>
      </c>
      <c r="B292" s="1">
        <v>2021</v>
      </c>
      <c r="C292" s="1" t="s">
        <v>123</v>
      </c>
      <c r="D292" s="1" t="s">
        <v>559</v>
      </c>
      <c r="E292" s="1">
        <v>60765</v>
      </c>
      <c r="F292" s="1" t="s">
        <v>132</v>
      </c>
      <c r="G292" s="1"/>
      <c r="H292" s="1" t="s">
        <v>126</v>
      </c>
      <c r="I292" s="1" t="s">
        <v>127</v>
      </c>
      <c r="J292" s="1" t="s">
        <v>128</v>
      </c>
      <c r="K292" s="1" t="s">
        <v>38</v>
      </c>
      <c r="L292" s="1" t="str">
        <f t="shared" si="8"/>
        <v>SUN-SOLAR</v>
      </c>
      <c r="M292" s="1">
        <v>1</v>
      </c>
      <c r="N292" s="1">
        <v>0.187</v>
      </c>
      <c r="O292" s="1">
        <v>1640</v>
      </c>
      <c r="P292" s="1">
        <v>0.18720999999999999</v>
      </c>
      <c r="Q292" s="1">
        <v>1</v>
      </c>
      <c r="R292" s="1">
        <v>1640</v>
      </c>
      <c r="S292" s="1">
        <f t="shared" si="9"/>
        <v>307.02439999999996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</row>
    <row r="293" spans="1:28">
      <c r="A293" s="1">
        <v>15569</v>
      </c>
      <c r="B293" s="1">
        <v>2021</v>
      </c>
      <c r="C293" s="1" t="s">
        <v>123</v>
      </c>
      <c r="D293" s="1" t="s">
        <v>560</v>
      </c>
      <c r="E293" s="1">
        <v>60766</v>
      </c>
      <c r="F293" s="1" t="s">
        <v>132</v>
      </c>
      <c r="G293" s="1"/>
      <c r="H293" s="1" t="s">
        <v>126</v>
      </c>
      <c r="I293" s="1" t="s">
        <v>127</v>
      </c>
      <c r="J293" s="1" t="s">
        <v>128</v>
      </c>
      <c r="K293" s="1" t="s">
        <v>38</v>
      </c>
      <c r="L293" s="1" t="str">
        <f t="shared" si="8"/>
        <v>SUN-SOLAR</v>
      </c>
      <c r="M293" s="1">
        <v>2</v>
      </c>
      <c r="N293" s="1">
        <v>0.14299999999999999</v>
      </c>
      <c r="O293" s="1">
        <v>2508</v>
      </c>
      <c r="P293" s="1">
        <v>0.14315</v>
      </c>
      <c r="Q293" s="1">
        <v>2</v>
      </c>
      <c r="R293" s="1">
        <v>2508</v>
      </c>
      <c r="S293" s="1">
        <f t="shared" si="9"/>
        <v>359.02019999999999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</row>
    <row r="294" spans="1:28">
      <c r="A294" s="1">
        <v>15570</v>
      </c>
      <c r="B294" s="1">
        <v>2021</v>
      </c>
      <c r="C294" s="1" t="s">
        <v>123</v>
      </c>
      <c r="D294" s="1" t="s">
        <v>561</v>
      </c>
      <c r="E294" s="1">
        <v>57868</v>
      </c>
      <c r="F294" s="1" t="s">
        <v>153</v>
      </c>
      <c r="G294" s="1"/>
      <c r="H294" s="1" t="s">
        <v>126</v>
      </c>
      <c r="I294" s="1" t="s">
        <v>127</v>
      </c>
      <c r="J294" s="1" t="s">
        <v>128</v>
      </c>
      <c r="K294" s="1" t="s">
        <v>38</v>
      </c>
      <c r="L294" s="1" t="str">
        <f t="shared" si="8"/>
        <v>SUN-SOLAR</v>
      </c>
      <c r="M294" s="1">
        <v>1.3</v>
      </c>
      <c r="N294" s="1">
        <v>5.1999999999999998E-2</v>
      </c>
      <c r="O294" s="1">
        <v>593.47799999999995</v>
      </c>
      <c r="P294" s="1">
        <v>5.2109999999999997E-2</v>
      </c>
      <c r="Q294" s="1">
        <v>2.2999999999999998</v>
      </c>
      <c r="R294" s="1">
        <v>1050</v>
      </c>
      <c r="S294" s="1">
        <f t="shared" si="9"/>
        <v>30.926138579999996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2026</v>
      </c>
    </row>
    <row r="295" spans="1:28">
      <c r="A295" s="1">
        <v>15571</v>
      </c>
      <c r="B295" s="1">
        <v>2021</v>
      </c>
      <c r="C295" s="1" t="s">
        <v>123</v>
      </c>
      <c r="D295" s="1" t="s">
        <v>561</v>
      </c>
      <c r="E295" s="1">
        <v>57868</v>
      </c>
      <c r="F295" s="1" t="s">
        <v>157</v>
      </c>
      <c r="G295" s="1"/>
      <c r="H295" s="1" t="s">
        <v>126</v>
      </c>
      <c r="I295" s="1" t="s">
        <v>127</v>
      </c>
      <c r="J295" s="1" t="s">
        <v>128</v>
      </c>
      <c r="K295" s="1" t="s">
        <v>38</v>
      </c>
      <c r="L295" s="1" t="str">
        <f t="shared" si="8"/>
        <v>SUN-SOLAR</v>
      </c>
      <c r="M295" s="1">
        <v>0.3</v>
      </c>
      <c r="N295" s="1">
        <v>5.1999999999999998E-2</v>
      </c>
      <c r="O295" s="1">
        <v>136.95699999999999</v>
      </c>
      <c r="P295" s="1">
        <v>5.2109999999999997E-2</v>
      </c>
      <c r="Q295" s="1">
        <v>2.2999999999999998</v>
      </c>
      <c r="R295" s="1">
        <v>1050</v>
      </c>
      <c r="S295" s="1">
        <f t="shared" si="9"/>
        <v>7.1368292699999989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2026</v>
      </c>
    </row>
    <row r="296" spans="1:28">
      <c r="A296" s="1">
        <v>15572</v>
      </c>
      <c r="B296" s="1">
        <v>2021</v>
      </c>
      <c r="C296" s="1" t="s">
        <v>123</v>
      </c>
      <c r="D296" s="1" t="s">
        <v>561</v>
      </c>
      <c r="E296" s="1">
        <v>57868</v>
      </c>
      <c r="F296" s="1" t="s">
        <v>562</v>
      </c>
      <c r="G296" s="1"/>
      <c r="H296" s="1" t="s">
        <v>126</v>
      </c>
      <c r="I296" s="1" t="s">
        <v>127</v>
      </c>
      <c r="J296" s="1" t="s">
        <v>128</v>
      </c>
      <c r="K296" s="1" t="s">
        <v>38</v>
      </c>
      <c r="L296" s="1" t="str">
        <f t="shared" si="8"/>
        <v>SUN-SOLAR</v>
      </c>
      <c r="M296" s="1">
        <v>0.7</v>
      </c>
      <c r="N296" s="1">
        <v>5.1999999999999998E-2</v>
      </c>
      <c r="O296" s="1">
        <v>319.565</v>
      </c>
      <c r="P296" s="1">
        <v>5.2109999999999997E-2</v>
      </c>
      <c r="Q296" s="1">
        <v>2.2999999999999998</v>
      </c>
      <c r="R296" s="1">
        <v>1050</v>
      </c>
      <c r="S296" s="1">
        <f t="shared" si="9"/>
        <v>16.652532149999999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2026</v>
      </c>
    </row>
    <row r="297" spans="1:28">
      <c r="A297" s="1">
        <v>15573</v>
      </c>
      <c r="B297" s="1">
        <v>2021</v>
      </c>
      <c r="C297" s="1" t="s">
        <v>123</v>
      </c>
      <c r="D297" s="1" t="s">
        <v>563</v>
      </c>
      <c r="E297" s="1">
        <v>60769</v>
      </c>
      <c r="F297" s="1" t="s">
        <v>132</v>
      </c>
      <c r="G297" s="1"/>
      <c r="H297" s="1" t="s">
        <v>126</v>
      </c>
      <c r="I297" s="1" t="s">
        <v>127</v>
      </c>
      <c r="J297" s="1" t="s">
        <v>128</v>
      </c>
      <c r="K297" s="1" t="s">
        <v>38</v>
      </c>
      <c r="L297" s="1" t="str">
        <f t="shared" si="8"/>
        <v>SUN-SOLAR</v>
      </c>
      <c r="M297" s="1">
        <v>1.5</v>
      </c>
      <c r="N297" s="1">
        <v>0.18099999999999999</v>
      </c>
      <c r="O297" s="1">
        <v>2378</v>
      </c>
      <c r="P297" s="1">
        <v>0.18096999999999999</v>
      </c>
      <c r="Q297" s="1">
        <v>1.5</v>
      </c>
      <c r="R297" s="1">
        <v>2378</v>
      </c>
      <c r="S297" s="1">
        <f t="shared" si="9"/>
        <v>430.34665999999999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</row>
    <row r="298" spans="1:28">
      <c r="A298" s="1">
        <v>15574</v>
      </c>
      <c r="B298" s="1">
        <v>2021</v>
      </c>
      <c r="C298" s="1" t="s">
        <v>123</v>
      </c>
      <c r="D298" s="1" t="s">
        <v>564</v>
      </c>
      <c r="E298" s="1">
        <v>63413</v>
      </c>
      <c r="F298" s="1" t="s">
        <v>134</v>
      </c>
      <c r="G298" s="1"/>
      <c r="H298" s="1" t="s">
        <v>126</v>
      </c>
      <c r="I298" s="1" t="s">
        <v>127</v>
      </c>
      <c r="J298" s="1" t="s">
        <v>128</v>
      </c>
      <c r="K298" s="1" t="s">
        <v>38</v>
      </c>
      <c r="L298" s="1" t="str">
        <f t="shared" si="8"/>
        <v>SUN-SOLAR</v>
      </c>
      <c r="M298" s="1">
        <v>1</v>
      </c>
      <c r="N298" s="1">
        <v>0.19400000000000001</v>
      </c>
      <c r="O298" s="1">
        <v>1701</v>
      </c>
      <c r="P298" s="1">
        <v>0.19417999999999999</v>
      </c>
      <c r="Q298" s="1">
        <v>1</v>
      </c>
      <c r="R298" s="1">
        <v>1701</v>
      </c>
      <c r="S298" s="1">
        <f t="shared" si="9"/>
        <v>330.30018000000001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</row>
    <row r="299" spans="1:28">
      <c r="A299" s="1">
        <v>15575</v>
      </c>
      <c r="B299" s="1">
        <v>2021</v>
      </c>
      <c r="C299" s="1" t="s">
        <v>123</v>
      </c>
      <c r="D299" s="1" t="s">
        <v>565</v>
      </c>
      <c r="E299" s="1">
        <v>57661</v>
      </c>
      <c r="F299" s="1" t="s">
        <v>566</v>
      </c>
      <c r="G299" s="1"/>
      <c r="H299" s="1" t="s">
        <v>126</v>
      </c>
      <c r="I299" s="1" t="s">
        <v>127</v>
      </c>
      <c r="J299" s="1" t="s">
        <v>128</v>
      </c>
      <c r="K299" s="1" t="s">
        <v>38</v>
      </c>
      <c r="L299" s="1" t="str">
        <f t="shared" si="8"/>
        <v>SUN-SOLAR</v>
      </c>
      <c r="M299" s="1">
        <v>3.5</v>
      </c>
      <c r="N299" s="1">
        <v>0.123</v>
      </c>
      <c r="O299" s="1">
        <v>3782</v>
      </c>
      <c r="P299" s="1">
        <v>0.12335</v>
      </c>
      <c r="Q299" s="1">
        <v>3.5</v>
      </c>
      <c r="R299" s="1">
        <v>3782</v>
      </c>
      <c r="S299" s="1">
        <f t="shared" si="9"/>
        <v>466.50970000000001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</row>
    <row r="300" spans="1:28">
      <c r="A300" s="1">
        <v>15576</v>
      </c>
      <c r="B300" s="1">
        <v>2021</v>
      </c>
      <c r="C300" s="1" t="s">
        <v>123</v>
      </c>
      <c r="D300" s="1" t="s">
        <v>567</v>
      </c>
      <c r="E300" s="1">
        <v>63229</v>
      </c>
      <c r="F300" s="1" t="s">
        <v>568</v>
      </c>
      <c r="G300" s="1"/>
      <c r="H300" s="1" t="s">
        <v>126</v>
      </c>
      <c r="I300" s="1" t="s">
        <v>127</v>
      </c>
      <c r="J300" s="1" t="s">
        <v>128</v>
      </c>
      <c r="K300" s="1" t="s">
        <v>38</v>
      </c>
      <c r="L300" s="1" t="str">
        <f t="shared" si="8"/>
        <v>SUN-SOLAR</v>
      </c>
      <c r="M300" s="1">
        <v>0.8</v>
      </c>
      <c r="N300" s="1">
        <v>0.161</v>
      </c>
      <c r="O300" s="1">
        <v>1128</v>
      </c>
      <c r="P300" s="1">
        <v>0.16095999999999999</v>
      </c>
      <c r="Q300" s="1">
        <v>2.2000000000000002</v>
      </c>
      <c r="R300" s="1">
        <v>3102</v>
      </c>
      <c r="S300" s="1">
        <f t="shared" si="9"/>
        <v>181.56287999999998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</row>
    <row r="301" spans="1:28">
      <c r="A301" s="1">
        <v>15577</v>
      </c>
      <c r="B301" s="1">
        <v>2021</v>
      </c>
      <c r="C301" s="1" t="s">
        <v>123</v>
      </c>
      <c r="D301" s="1" t="s">
        <v>567</v>
      </c>
      <c r="E301" s="1">
        <v>63229</v>
      </c>
      <c r="F301" s="1" t="s">
        <v>569</v>
      </c>
      <c r="G301" s="1"/>
      <c r="H301" s="1" t="s">
        <v>126</v>
      </c>
      <c r="I301" s="1" t="s">
        <v>127</v>
      </c>
      <c r="J301" s="1" t="s">
        <v>128</v>
      </c>
      <c r="K301" s="1" t="s">
        <v>38</v>
      </c>
      <c r="L301" s="1" t="str">
        <f t="shared" si="8"/>
        <v>SUN-SOLAR</v>
      </c>
      <c r="M301" s="1">
        <v>1.4</v>
      </c>
      <c r="N301" s="1">
        <v>0.161</v>
      </c>
      <c r="O301" s="1">
        <v>1974</v>
      </c>
      <c r="P301" s="1">
        <v>0.16095999999999999</v>
      </c>
      <c r="Q301" s="1">
        <v>2.2000000000000002</v>
      </c>
      <c r="R301" s="1">
        <v>3102</v>
      </c>
      <c r="S301" s="1">
        <f t="shared" si="9"/>
        <v>317.73503999999997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</row>
    <row r="302" spans="1:28">
      <c r="A302" s="1">
        <v>15578</v>
      </c>
      <c r="B302" s="1">
        <v>2021</v>
      </c>
      <c r="C302" s="1" t="s">
        <v>123</v>
      </c>
      <c r="D302" s="1" t="s">
        <v>570</v>
      </c>
      <c r="E302" s="1">
        <v>57750</v>
      </c>
      <c r="F302" s="1" t="s">
        <v>571</v>
      </c>
      <c r="G302" s="1"/>
      <c r="H302" s="1" t="s">
        <v>126</v>
      </c>
      <c r="I302" s="1" t="s">
        <v>127</v>
      </c>
      <c r="J302" s="1" t="s">
        <v>128</v>
      </c>
      <c r="K302" s="1" t="s">
        <v>38</v>
      </c>
      <c r="L302" s="1" t="str">
        <f t="shared" si="8"/>
        <v>SUN-SOLAR</v>
      </c>
      <c r="M302" s="1">
        <v>1.6</v>
      </c>
      <c r="N302" s="1">
        <v>0.19</v>
      </c>
      <c r="O302" s="1">
        <v>2666</v>
      </c>
      <c r="P302" s="1">
        <v>0.19020999999999999</v>
      </c>
      <c r="Q302" s="1">
        <v>2.4</v>
      </c>
      <c r="R302" s="1">
        <v>3999</v>
      </c>
      <c r="S302" s="1">
        <f t="shared" si="9"/>
        <v>507.09985999999998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</row>
    <row r="303" spans="1:28">
      <c r="A303" s="1">
        <v>15579</v>
      </c>
      <c r="B303" s="1">
        <v>2021</v>
      </c>
      <c r="C303" s="1" t="s">
        <v>123</v>
      </c>
      <c r="D303" s="1" t="s">
        <v>570</v>
      </c>
      <c r="E303" s="1">
        <v>57750</v>
      </c>
      <c r="F303" s="1" t="s">
        <v>572</v>
      </c>
      <c r="G303" s="1"/>
      <c r="H303" s="1" t="s">
        <v>126</v>
      </c>
      <c r="I303" s="1" t="s">
        <v>127</v>
      </c>
      <c r="J303" s="1" t="s">
        <v>128</v>
      </c>
      <c r="K303" s="1" t="s">
        <v>38</v>
      </c>
      <c r="L303" s="1" t="str">
        <f t="shared" si="8"/>
        <v>SUN-SOLAR</v>
      </c>
      <c r="M303" s="1">
        <v>0.8</v>
      </c>
      <c r="N303" s="1">
        <v>0.19</v>
      </c>
      <c r="O303" s="1">
        <v>1333</v>
      </c>
      <c r="P303" s="1">
        <v>0.19020999999999999</v>
      </c>
      <c r="Q303" s="1">
        <v>2.4</v>
      </c>
      <c r="R303" s="1">
        <v>3999</v>
      </c>
      <c r="S303" s="1">
        <f t="shared" si="9"/>
        <v>253.54992999999999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</row>
    <row r="304" spans="1:28">
      <c r="A304" s="1">
        <v>15580</v>
      </c>
      <c r="B304" s="1">
        <v>2021</v>
      </c>
      <c r="C304" s="1" t="s">
        <v>123</v>
      </c>
      <c r="D304" s="1" t="s">
        <v>573</v>
      </c>
      <c r="E304" s="1">
        <v>10061</v>
      </c>
      <c r="F304" s="1" t="s">
        <v>269</v>
      </c>
      <c r="G304" s="1"/>
      <c r="H304" s="1" t="s">
        <v>126</v>
      </c>
      <c r="I304" s="1" t="s">
        <v>238</v>
      </c>
      <c r="J304" s="1" t="s">
        <v>166</v>
      </c>
      <c r="K304" s="1" t="s">
        <v>32</v>
      </c>
      <c r="L304" s="1" t="str">
        <f t="shared" si="8"/>
        <v>NG-GAS</v>
      </c>
      <c r="M304" s="1">
        <v>10.9</v>
      </c>
      <c r="N304" s="1">
        <v>0.60499999999999998</v>
      </c>
      <c r="O304" s="1">
        <v>57751</v>
      </c>
      <c r="P304" s="1">
        <v>0.53598000000000001</v>
      </c>
      <c r="Q304" s="1">
        <v>12.3</v>
      </c>
      <c r="R304" s="1">
        <v>57751</v>
      </c>
      <c r="S304" s="1">
        <f t="shared" si="9"/>
        <v>30953.380980000002</v>
      </c>
      <c r="T304" s="1">
        <v>2.0579999999999998</v>
      </c>
      <c r="U304" s="1">
        <v>2.1000000000000001E-2</v>
      </c>
      <c r="V304" s="1">
        <v>779.58</v>
      </c>
      <c r="W304" s="1">
        <v>1.4999999999999999E-2</v>
      </c>
      <c r="X304" s="1">
        <v>59.427999999999997</v>
      </c>
      <c r="Y304" s="1">
        <v>0.61599999999999999</v>
      </c>
      <c r="Z304" s="1">
        <v>22510.764999999999</v>
      </c>
      <c r="AA304" s="1">
        <v>849.14200000000005</v>
      </c>
      <c r="AB304" s="1">
        <v>0</v>
      </c>
    </row>
    <row r="305" spans="1:28">
      <c r="A305" s="1">
        <v>15581</v>
      </c>
      <c r="B305" s="1">
        <v>2021</v>
      </c>
      <c r="C305" s="1" t="s">
        <v>123</v>
      </c>
      <c r="D305" s="1" t="s">
        <v>573</v>
      </c>
      <c r="E305" s="1">
        <v>10061</v>
      </c>
      <c r="F305" s="1" t="s">
        <v>270</v>
      </c>
      <c r="G305" s="1"/>
      <c r="H305" s="1" t="s">
        <v>126</v>
      </c>
      <c r="I305" s="1" t="s">
        <v>243</v>
      </c>
      <c r="J305" s="1" t="s">
        <v>166</v>
      </c>
      <c r="K305" s="1" t="s">
        <v>32</v>
      </c>
      <c r="L305" s="1" t="str">
        <f t="shared" si="8"/>
        <v>NG-GAS</v>
      </c>
      <c r="M305" s="1">
        <v>1.4</v>
      </c>
      <c r="N305" s="1">
        <v>0</v>
      </c>
      <c r="O305" s="1">
        <v>0</v>
      </c>
      <c r="P305" s="1">
        <v>0.53598000000000001</v>
      </c>
      <c r="Q305" s="1">
        <v>12.3</v>
      </c>
      <c r="R305" s="1">
        <v>57751</v>
      </c>
      <c r="S305" s="1">
        <f t="shared" si="9"/>
        <v>0</v>
      </c>
      <c r="T305" s="1">
        <v>2.0579999999999998</v>
      </c>
      <c r="U305" s="1">
        <v>2.1000000000000001E-2</v>
      </c>
      <c r="V305" s="1">
        <v>779.58</v>
      </c>
      <c r="W305" s="1">
        <v>1.4999999999999999E-2</v>
      </c>
      <c r="X305" s="1">
        <v>59.427999999999997</v>
      </c>
      <c r="Y305" s="1">
        <v>0.61599999999999999</v>
      </c>
      <c r="Z305" s="1">
        <v>22510.764999999999</v>
      </c>
      <c r="AA305" s="1">
        <v>849.14200000000005</v>
      </c>
      <c r="AB305" s="1">
        <v>0</v>
      </c>
    </row>
    <row r="306" spans="1:28">
      <c r="A306" s="1">
        <v>15582</v>
      </c>
      <c r="B306" s="1">
        <v>2021</v>
      </c>
      <c r="C306" s="1" t="s">
        <v>123</v>
      </c>
      <c r="D306" s="1" t="s">
        <v>574</v>
      </c>
      <c r="E306" s="1">
        <v>57384</v>
      </c>
      <c r="F306" s="1" t="s">
        <v>575</v>
      </c>
      <c r="G306" s="1"/>
      <c r="H306" s="1" t="s">
        <v>126</v>
      </c>
      <c r="I306" s="1" t="s">
        <v>127</v>
      </c>
      <c r="J306" s="1" t="s">
        <v>128</v>
      </c>
      <c r="K306" s="1" t="s">
        <v>38</v>
      </c>
      <c r="L306" s="1" t="str">
        <f t="shared" si="8"/>
        <v>SUN-SOLAR</v>
      </c>
      <c r="M306" s="1">
        <v>2.5</v>
      </c>
      <c r="N306" s="1">
        <v>0.14399999999999999</v>
      </c>
      <c r="O306" s="1">
        <v>3144</v>
      </c>
      <c r="P306" s="1">
        <v>0.14355999999999999</v>
      </c>
      <c r="Q306" s="1">
        <v>2.5</v>
      </c>
      <c r="R306" s="1">
        <v>3144</v>
      </c>
      <c r="S306" s="1">
        <f t="shared" si="9"/>
        <v>451.35263999999995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</row>
    <row r="307" spans="1:28">
      <c r="A307" s="1">
        <v>15583</v>
      </c>
      <c r="B307" s="1">
        <v>2021</v>
      </c>
      <c r="C307" s="1" t="s">
        <v>123</v>
      </c>
      <c r="D307" s="1" t="s">
        <v>576</v>
      </c>
      <c r="E307" s="1">
        <v>57588</v>
      </c>
      <c r="F307" s="1" t="s">
        <v>577</v>
      </c>
      <c r="G307" s="1"/>
      <c r="H307" s="1" t="s">
        <v>126</v>
      </c>
      <c r="I307" s="1" t="s">
        <v>127</v>
      </c>
      <c r="J307" s="1" t="s">
        <v>128</v>
      </c>
      <c r="K307" s="1" t="s">
        <v>38</v>
      </c>
      <c r="L307" s="1" t="str">
        <f t="shared" si="8"/>
        <v>SUN-SOLAR</v>
      </c>
      <c r="M307" s="1">
        <v>2.6</v>
      </c>
      <c r="N307" s="1">
        <v>0.159</v>
      </c>
      <c r="O307" s="1">
        <v>3627</v>
      </c>
      <c r="P307" s="1">
        <v>0.15925</v>
      </c>
      <c r="Q307" s="1">
        <v>2.6</v>
      </c>
      <c r="R307" s="1">
        <v>3627</v>
      </c>
      <c r="S307" s="1">
        <f t="shared" si="9"/>
        <v>577.59974999999997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</row>
    <row r="308" spans="1:28">
      <c r="A308" s="1">
        <v>15584</v>
      </c>
      <c r="B308" s="1">
        <v>2021</v>
      </c>
      <c r="C308" s="1" t="s">
        <v>123</v>
      </c>
      <c r="D308" s="1" t="s">
        <v>578</v>
      </c>
      <c r="E308" s="1">
        <v>62638</v>
      </c>
      <c r="F308" s="1" t="s">
        <v>579</v>
      </c>
      <c r="G308" s="1"/>
      <c r="H308" s="1" t="s">
        <v>126</v>
      </c>
      <c r="I308" s="1" t="s">
        <v>127</v>
      </c>
      <c r="J308" s="1" t="s">
        <v>128</v>
      </c>
      <c r="K308" s="1" t="s">
        <v>38</v>
      </c>
      <c r="L308" s="1" t="str">
        <f t="shared" si="8"/>
        <v>SUN-SOLAR</v>
      </c>
      <c r="M308" s="1">
        <v>8.8000000000000007</v>
      </c>
      <c r="N308" s="1">
        <v>0.16600000000000001</v>
      </c>
      <c r="O308" s="1">
        <v>12760</v>
      </c>
      <c r="P308" s="1">
        <v>0.16553000000000001</v>
      </c>
      <c r="Q308" s="1">
        <v>8.8000000000000007</v>
      </c>
      <c r="R308" s="1">
        <v>12760</v>
      </c>
      <c r="S308" s="1">
        <f t="shared" si="9"/>
        <v>2112.1628000000001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</row>
    <row r="309" spans="1:28">
      <c r="A309" s="1">
        <v>15585</v>
      </c>
      <c r="B309" s="1">
        <v>2021</v>
      </c>
      <c r="C309" s="1" t="s">
        <v>123</v>
      </c>
      <c r="D309" s="1" t="s">
        <v>580</v>
      </c>
      <c r="E309" s="1">
        <v>57662</v>
      </c>
      <c r="F309" s="1" t="s">
        <v>581</v>
      </c>
      <c r="G309" s="1"/>
      <c r="H309" s="1" t="s">
        <v>126</v>
      </c>
      <c r="I309" s="1" t="s">
        <v>127</v>
      </c>
      <c r="J309" s="1" t="s">
        <v>128</v>
      </c>
      <c r="K309" s="1" t="s">
        <v>38</v>
      </c>
      <c r="L309" s="1" t="str">
        <f t="shared" si="8"/>
        <v>SUN-SOLAR</v>
      </c>
      <c r="M309" s="1">
        <v>12</v>
      </c>
      <c r="N309" s="1">
        <v>0.161</v>
      </c>
      <c r="O309" s="1">
        <v>16921</v>
      </c>
      <c r="P309" s="1">
        <v>0.16097</v>
      </c>
      <c r="Q309" s="1">
        <v>12</v>
      </c>
      <c r="R309" s="1">
        <v>16921</v>
      </c>
      <c r="S309" s="1">
        <f t="shared" si="9"/>
        <v>2723.7733699999999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</row>
    <row r="310" spans="1:28">
      <c r="A310" s="1">
        <v>15586</v>
      </c>
      <c r="B310" s="1">
        <v>2021</v>
      </c>
      <c r="C310" s="1" t="s">
        <v>123</v>
      </c>
      <c r="D310" s="1" t="s">
        <v>582</v>
      </c>
      <c r="E310" s="1">
        <v>57863</v>
      </c>
      <c r="F310" s="1" t="s">
        <v>153</v>
      </c>
      <c r="G310" s="1"/>
      <c r="H310" s="1" t="s">
        <v>126</v>
      </c>
      <c r="I310" s="1" t="s">
        <v>127</v>
      </c>
      <c r="J310" s="1" t="s">
        <v>128</v>
      </c>
      <c r="K310" s="1" t="s">
        <v>38</v>
      </c>
      <c r="L310" s="1" t="str">
        <f t="shared" si="8"/>
        <v>SUN-SOLAR</v>
      </c>
      <c r="M310" s="1">
        <v>2.4</v>
      </c>
      <c r="N310" s="1">
        <v>0.153</v>
      </c>
      <c r="O310" s="1">
        <v>3223</v>
      </c>
      <c r="P310" s="1">
        <v>0.15329999999999999</v>
      </c>
      <c r="Q310" s="1">
        <v>2.4</v>
      </c>
      <c r="R310" s="1">
        <v>3223</v>
      </c>
      <c r="S310" s="1">
        <f t="shared" si="9"/>
        <v>494.08589999999998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</row>
    <row r="311" spans="1:28">
      <c r="A311" s="1">
        <v>15587</v>
      </c>
      <c r="B311" s="1">
        <v>2021</v>
      </c>
      <c r="C311" s="1" t="s">
        <v>123</v>
      </c>
      <c r="D311" s="1" t="s">
        <v>583</v>
      </c>
      <c r="E311" s="1">
        <v>59277</v>
      </c>
      <c r="F311" s="1" t="s">
        <v>584</v>
      </c>
      <c r="G311" s="1"/>
      <c r="H311" s="1" t="s">
        <v>126</v>
      </c>
      <c r="I311" s="1" t="s">
        <v>127</v>
      </c>
      <c r="J311" s="1" t="s">
        <v>128</v>
      </c>
      <c r="K311" s="1" t="s">
        <v>38</v>
      </c>
      <c r="L311" s="1" t="str">
        <f t="shared" si="8"/>
        <v>SUN-SOLAR</v>
      </c>
      <c r="M311" s="1">
        <v>1.3</v>
      </c>
      <c r="N311" s="1">
        <v>0.17499999999999999</v>
      </c>
      <c r="O311" s="1">
        <v>1995</v>
      </c>
      <c r="P311" s="1">
        <v>0.17518</v>
      </c>
      <c r="Q311" s="1">
        <v>1.3</v>
      </c>
      <c r="R311" s="1">
        <v>1995</v>
      </c>
      <c r="S311" s="1">
        <f t="shared" si="9"/>
        <v>349.48410000000001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</row>
    <row r="312" spans="1:28">
      <c r="A312" s="1">
        <v>15588</v>
      </c>
      <c r="B312" s="1">
        <v>2021</v>
      </c>
      <c r="C312" s="1" t="s">
        <v>123</v>
      </c>
      <c r="D312" s="1" t="s">
        <v>585</v>
      </c>
      <c r="E312" s="1">
        <v>58882</v>
      </c>
      <c r="F312" s="1" t="s">
        <v>336</v>
      </c>
      <c r="G312" s="1"/>
      <c r="H312" s="1" t="s">
        <v>126</v>
      </c>
      <c r="I312" s="1" t="s">
        <v>127</v>
      </c>
      <c r="J312" s="1" t="s">
        <v>128</v>
      </c>
      <c r="K312" s="1" t="s">
        <v>38</v>
      </c>
      <c r="L312" s="1" t="str">
        <f t="shared" si="8"/>
        <v>SUN-SOLAR</v>
      </c>
      <c r="M312" s="1">
        <v>7.5</v>
      </c>
      <c r="N312" s="1">
        <v>0.15</v>
      </c>
      <c r="O312" s="1">
        <v>9852</v>
      </c>
      <c r="P312" s="1">
        <v>0.14995</v>
      </c>
      <c r="Q312" s="1">
        <v>7.5</v>
      </c>
      <c r="R312" s="1">
        <v>9852</v>
      </c>
      <c r="S312" s="1">
        <f t="shared" si="9"/>
        <v>1477.3073999999999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</row>
    <row r="313" spans="1:28">
      <c r="A313" s="1">
        <v>15589</v>
      </c>
      <c r="B313" s="1">
        <v>2021</v>
      </c>
      <c r="C313" s="1" t="s">
        <v>123</v>
      </c>
      <c r="D313" s="1" t="s">
        <v>586</v>
      </c>
      <c r="E313" s="1">
        <v>58070</v>
      </c>
      <c r="F313" s="1" t="s">
        <v>134</v>
      </c>
      <c r="G313" s="1"/>
      <c r="H313" s="1" t="s">
        <v>126</v>
      </c>
      <c r="I313" s="1" t="s">
        <v>127</v>
      </c>
      <c r="J313" s="1" t="s">
        <v>128</v>
      </c>
      <c r="K313" s="1" t="s">
        <v>38</v>
      </c>
      <c r="L313" s="1" t="str">
        <f t="shared" si="8"/>
        <v>SUN-SOLAR</v>
      </c>
      <c r="M313" s="1">
        <v>1.1000000000000001</v>
      </c>
      <c r="N313" s="1">
        <v>0.107</v>
      </c>
      <c r="O313" s="1">
        <v>1029</v>
      </c>
      <c r="P313" s="1">
        <v>0.10679</v>
      </c>
      <c r="Q313" s="1">
        <v>1.1000000000000001</v>
      </c>
      <c r="R313" s="1">
        <v>1029</v>
      </c>
      <c r="S313" s="1">
        <f t="shared" si="9"/>
        <v>109.88691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</row>
    <row r="314" spans="1:28">
      <c r="A314" s="1">
        <v>15590</v>
      </c>
      <c r="B314" s="1">
        <v>2021</v>
      </c>
      <c r="C314" s="1" t="s">
        <v>123</v>
      </c>
      <c r="D314" s="1" t="s">
        <v>587</v>
      </c>
      <c r="E314" s="1">
        <v>10224</v>
      </c>
      <c r="F314" s="1" t="s">
        <v>588</v>
      </c>
      <c r="G314" s="1">
        <v>6</v>
      </c>
      <c r="H314" s="1" t="s">
        <v>209</v>
      </c>
      <c r="I314" s="1" t="s">
        <v>271</v>
      </c>
      <c r="J314" s="1" t="s">
        <v>166</v>
      </c>
      <c r="K314" s="1" t="s">
        <v>32</v>
      </c>
      <c r="L314" s="1" t="str">
        <f t="shared" si="8"/>
        <v>NG-GAS</v>
      </c>
      <c r="M314" s="1">
        <v>5</v>
      </c>
      <c r="N314" s="1">
        <v>0</v>
      </c>
      <c r="O314" s="1">
        <v>0</v>
      </c>
      <c r="P314" s="1">
        <v>0.23672000000000001</v>
      </c>
      <c r="Q314" s="1">
        <v>20.8</v>
      </c>
      <c r="R314" s="1">
        <v>43132.99</v>
      </c>
      <c r="S314" s="1">
        <f t="shared" si="9"/>
        <v>0</v>
      </c>
      <c r="T314" s="1">
        <v>4.9000000000000002E-2</v>
      </c>
      <c r="U314" s="1">
        <v>2.1000000000000001E-2</v>
      </c>
      <c r="V314" s="1">
        <v>641.81100000000004</v>
      </c>
      <c r="W314" s="1">
        <v>1.2E-2</v>
      </c>
      <c r="X314" s="1">
        <v>1.0529999999999999</v>
      </c>
      <c r="Y314" s="1">
        <v>0.45700000000000002</v>
      </c>
      <c r="Z314" s="1">
        <v>13841.61</v>
      </c>
      <c r="AA314" s="1">
        <v>524.96699999999998</v>
      </c>
      <c r="AB314" s="1">
        <v>0</v>
      </c>
    </row>
    <row r="315" spans="1:28">
      <c r="A315" s="1">
        <v>15591</v>
      </c>
      <c r="B315" s="1">
        <v>2021</v>
      </c>
      <c r="C315" s="1" t="s">
        <v>123</v>
      </c>
      <c r="D315" s="1" t="s">
        <v>587</v>
      </c>
      <c r="E315" s="1">
        <v>10224</v>
      </c>
      <c r="F315" s="1" t="s">
        <v>589</v>
      </c>
      <c r="G315" s="1">
        <v>6</v>
      </c>
      <c r="H315" s="1" t="s">
        <v>126</v>
      </c>
      <c r="I315" s="1" t="s">
        <v>271</v>
      </c>
      <c r="J315" s="1" t="s">
        <v>166</v>
      </c>
      <c r="K315" s="1" t="s">
        <v>32</v>
      </c>
      <c r="L315" s="1" t="str">
        <f t="shared" si="8"/>
        <v>NG-GAS</v>
      </c>
      <c r="M315" s="1">
        <v>10.8</v>
      </c>
      <c r="N315" s="1">
        <v>0.24299999999999999</v>
      </c>
      <c r="O315" s="1">
        <v>23033.67</v>
      </c>
      <c r="P315" s="1">
        <v>0.23672000000000001</v>
      </c>
      <c r="Q315" s="1">
        <v>20.8</v>
      </c>
      <c r="R315" s="1">
        <v>43132.99</v>
      </c>
      <c r="S315" s="1">
        <f t="shared" si="9"/>
        <v>5452.5303623999998</v>
      </c>
      <c r="T315" s="1">
        <v>4.9000000000000002E-2</v>
      </c>
      <c r="U315" s="1">
        <v>2.1000000000000001E-2</v>
      </c>
      <c r="V315" s="1">
        <v>641.81100000000004</v>
      </c>
      <c r="W315" s="1">
        <v>1.2E-2</v>
      </c>
      <c r="X315" s="1">
        <v>1.0529999999999999</v>
      </c>
      <c r="Y315" s="1">
        <v>0.45700000000000002</v>
      </c>
      <c r="Z315" s="1">
        <v>13841.61</v>
      </c>
      <c r="AA315" s="1">
        <v>524.96699999999998</v>
      </c>
      <c r="AB315" s="1">
        <v>0</v>
      </c>
    </row>
    <row r="316" spans="1:28">
      <c r="A316" s="1">
        <v>15592</v>
      </c>
      <c r="B316" s="1">
        <v>2021</v>
      </c>
      <c r="C316" s="1" t="s">
        <v>123</v>
      </c>
      <c r="D316" s="1" t="s">
        <v>587</v>
      </c>
      <c r="E316" s="1">
        <v>10224</v>
      </c>
      <c r="F316" s="1" t="s">
        <v>590</v>
      </c>
      <c r="G316" s="1">
        <v>4</v>
      </c>
      <c r="H316" s="1" t="s">
        <v>126</v>
      </c>
      <c r="I316" s="1" t="s">
        <v>271</v>
      </c>
      <c r="J316" s="1" t="s">
        <v>166</v>
      </c>
      <c r="K316" s="1" t="s">
        <v>32</v>
      </c>
      <c r="L316" s="1" t="str">
        <f t="shared" si="8"/>
        <v>NG-GAS</v>
      </c>
      <c r="M316" s="1">
        <v>4.5</v>
      </c>
      <c r="N316" s="1">
        <v>0.49199999999999999</v>
      </c>
      <c r="O316" s="1">
        <v>19375.32</v>
      </c>
      <c r="P316" s="1">
        <v>0.23672000000000001</v>
      </c>
      <c r="Q316" s="1">
        <v>20.8</v>
      </c>
      <c r="R316" s="1">
        <v>43132.99</v>
      </c>
      <c r="S316" s="1">
        <f t="shared" si="9"/>
        <v>4586.5257504000001</v>
      </c>
      <c r="T316" s="1">
        <v>4.9000000000000002E-2</v>
      </c>
      <c r="U316" s="1">
        <v>2.1000000000000001E-2</v>
      </c>
      <c r="V316" s="1">
        <v>641.81100000000004</v>
      </c>
      <c r="W316" s="1">
        <v>1.2E-2</v>
      </c>
      <c r="X316" s="1">
        <v>1.0529999999999999</v>
      </c>
      <c r="Y316" s="1">
        <v>0.45700000000000002</v>
      </c>
      <c r="Z316" s="1">
        <v>13841.61</v>
      </c>
      <c r="AA316" s="1">
        <v>524.96699999999998</v>
      </c>
      <c r="AB316" s="1">
        <v>0</v>
      </c>
    </row>
    <row r="317" spans="1:28">
      <c r="A317" s="1">
        <v>15593</v>
      </c>
      <c r="B317" s="1">
        <v>2021</v>
      </c>
      <c r="C317" s="1" t="s">
        <v>123</v>
      </c>
      <c r="D317" s="1" t="s">
        <v>587</v>
      </c>
      <c r="E317" s="1">
        <v>10224</v>
      </c>
      <c r="F317" s="1" t="s">
        <v>38</v>
      </c>
      <c r="G317" s="1"/>
      <c r="H317" s="1" t="s">
        <v>126</v>
      </c>
      <c r="I317" s="1" t="s">
        <v>127</v>
      </c>
      <c r="J317" s="1" t="s">
        <v>128</v>
      </c>
      <c r="K317" s="1" t="s">
        <v>32</v>
      </c>
      <c r="L317" s="1" t="str">
        <f t="shared" si="8"/>
        <v>SUN-GAS</v>
      </c>
      <c r="M317" s="1">
        <v>0.5</v>
      </c>
      <c r="N317" s="1">
        <v>0.16500000000000001</v>
      </c>
      <c r="O317" s="1">
        <v>724</v>
      </c>
      <c r="P317" s="1">
        <v>0.23672000000000001</v>
      </c>
      <c r="Q317" s="1">
        <v>20.8</v>
      </c>
      <c r="R317" s="1">
        <v>43132.99</v>
      </c>
      <c r="S317" s="1">
        <f t="shared" si="9"/>
        <v>171.38528000000002</v>
      </c>
      <c r="T317" s="1">
        <v>4.9000000000000002E-2</v>
      </c>
      <c r="U317" s="1">
        <v>2.1000000000000001E-2</v>
      </c>
      <c r="V317" s="1">
        <v>641.81100000000004</v>
      </c>
      <c r="W317" s="1">
        <v>1.2E-2</v>
      </c>
      <c r="X317" s="1">
        <v>1.0529999999999999</v>
      </c>
      <c r="Y317" s="1">
        <v>0.45700000000000002</v>
      </c>
      <c r="Z317" s="1">
        <v>13841.61</v>
      </c>
      <c r="AA317" s="1">
        <v>524.96699999999998</v>
      </c>
      <c r="AB317" s="1">
        <v>0</v>
      </c>
    </row>
    <row r="318" spans="1:28">
      <c r="A318" s="1">
        <v>15594</v>
      </c>
      <c r="B318" s="1">
        <v>2021</v>
      </c>
      <c r="C318" s="1" t="s">
        <v>123</v>
      </c>
      <c r="D318" s="1" t="s">
        <v>591</v>
      </c>
      <c r="E318" s="1">
        <v>8008</v>
      </c>
      <c r="F318" s="1" t="s">
        <v>592</v>
      </c>
      <c r="G318" s="1"/>
      <c r="H318" s="1" t="s">
        <v>126</v>
      </c>
      <c r="I318" s="1" t="s">
        <v>165</v>
      </c>
      <c r="J318" s="1" t="s">
        <v>166</v>
      </c>
      <c r="K318" s="1" t="s">
        <v>32</v>
      </c>
      <c r="L318" s="1" t="str">
        <f t="shared" si="8"/>
        <v>NG-GAS</v>
      </c>
      <c r="M318" s="1">
        <v>71.2</v>
      </c>
      <c r="N318" s="1">
        <v>5.0000000000000001E-3</v>
      </c>
      <c r="O318" s="1">
        <v>3150</v>
      </c>
      <c r="P318" s="1">
        <v>5.0499999999999998E-3</v>
      </c>
      <c r="Q318" s="1">
        <v>71.2</v>
      </c>
      <c r="R318" s="1">
        <v>3150</v>
      </c>
      <c r="S318" s="1">
        <f t="shared" si="9"/>
        <v>15.907499999999999</v>
      </c>
      <c r="T318" s="1">
        <v>35.017000000000003</v>
      </c>
      <c r="U318" s="1">
        <v>1.9E-2</v>
      </c>
      <c r="V318" s="1">
        <v>3749.7779999999998</v>
      </c>
      <c r="W318" s="1">
        <v>3.9E-2</v>
      </c>
      <c r="X318" s="1">
        <v>55.151000000000003</v>
      </c>
      <c r="Y318" s="1">
        <v>0.03</v>
      </c>
      <c r="Z318" s="1">
        <v>5905.9</v>
      </c>
      <c r="AA318" s="1">
        <v>121.327</v>
      </c>
      <c r="AB318" s="1">
        <v>0</v>
      </c>
    </row>
    <row r="319" spans="1:28">
      <c r="A319" s="1">
        <v>15595</v>
      </c>
      <c r="B319" s="1">
        <v>2021</v>
      </c>
      <c r="C319" s="1" t="s">
        <v>123</v>
      </c>
      <c r="D319" s="1" t="s">
        <v>593</v>
      </c>
      <c r="E319" s="1">
        <v>58090</v>
      </c>
      <c r="F319" s="1" t="s">
        <v>594</v>
      </c>
      <c r="G319" s="1"/>
      <c r="H319" s="1" t="s">
        <v>126</v>
      </c>
      <c r="I319" s="1" t="s">
        <v>127</v>
      </c>
      <c r="J319" s="1" t="s">
        <v>128</v>
      </c>
      <c r="K319" s="1" t="s">
        <v>38</v>
      </c>
      <c r="L319" s="1" t="str">
        <f t="shared" si="8"/>
        <v>SUN-SOLAR</v>
      </c>
      <c r="M319" s="1">
        <v>1.3</v>
      </c>
      <c r="N319" s="1">
        <v>0.16800000000000001</v>
      </c>
      <c r="O319" s="1">
        <v>1910.17</v>
      </c>
      <c r="P319" s="1">
        <v>0.16774</v>
      </c>
      <c r="Q319" s="1">
        <v>4.7</v>
      </c>
      <c r="R319" s="1">
        <v>6906</v>
      </c>
      <c r="S319" s="1">
        <f t="shared" si="9"/>
        <v>320.41191580000003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</row>
    <row r="320" spans="1:28">
      <c r="A320" s="1">
        <v>15596</v>
      </c>
      <c r="B320" s="1">
        <v>2021</v>
      </c>
      <c r="C320" s="1" t="s">
        <v>123</v>
      </c>
      <c r="D320" s="1" t="s">
        <v>593</v>
      </c>
      <c r="E320" s="1">
        <v>58090</v>
      </c>
      <c r="F320" s="1" t="s">
        <v>595</v>
      </c>
      <c r="G320" s="1"/>
      <c r="H320" s="1" t="s">
        <v>126</v>
      </c>
      <c r="I320" s="1" t="s">
        <v>127</v>
      </c>
      <c r="J320" s="1" t="s">
        <v>128</v>
      </c>
      <c r="K320" s="1" t="s">
        <v>38</v>
      </c>
      <c r="L320" s="1" t="str">
        <f t="shared" si="8"/>
        <v>SUN-SOLAR</v>
      </c>
      <c r="M320" s="1">
        <v>3.4</v>
      </c>
      <c r="N320" s="1">
        <v>0.16800000000000001</v>
      </c>
      <c r="O320" s="1">
        <v>4995.83</v>
      </c>
      <c r="P320" s="1">
        <v>0.16774</v>
      </c>
      <c r="Q320" s="1">
        <v>4.7</v>
      </c>
      <c r="R320" s="1">
        <v>6906</v>
      </c>
      <c r="S320" s="1">
        <f t="shared" si="9"/>
        <v>838.00052419999997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</row>
    <row r="321" spans="1:28">
      <c r="A321" s="1">
        <v>15597</v>
      </c>
      <c r="B321" s="1">
        <v>2021</v>
      </c>
      <c r="C321" s="1" t="s">
        <v>123</v>
      </c>
      <c r="D321" s="1" t="s">
        <v>596</v>
      </c>
      <c r="E321" s="1">
        <v>56119</v>
      </c>
      <c r="F321" s="1" t="s">
        <v>597</v>
      </c>
      <c r="G321" s="1"/>
      <c r="H321" s="1" t="s">
        <v>126</v>
      </c>
      <c r="I321" s="1" t="s">
        <v>238</v>
      </c>
      <c r="J321" s="1" t="s">
        <v>156</v>
      </c>
      <c r="K321" s="1" t="s">
        <v>29</v>
      </c>
      <c r="L321" s="1" t="str">
        <f t="shared" si="8"/>
        <v>LFG-BIOMASS</v>
      </c>
      <c r="M321" s="1">
        <v>6</v>
      </c>
      <c r="N321" s="1">
        <v>0.51600000000000001</v>
      </c>
      <c r="O321" s="1">
        <v>27139</v>
      </c>
      <c r="P321" s="1">
        <v>0.44547999999999999</v>
      </c>
      <c r="Q321" s="1">
        <v>22.5</v>
      </c>
      <c r="R321" s="1">
        <v>87804</v>
      </c>
      <c r="S321" s="1">
        <f t="shared" si="9"/>
        <v>12089.881719999999</v>
      </c>
      <c r="T321" s="1">
        <v>0</v>
      </c>
      <c r="U321" s="1">
        <v>0.19900000000000001</v>
      </c>
      <c r="V321" s="1">
        <v>0</v>
      </c>
      <c r="W321" s="1">
        <v>0</v>
      </c>
      <c r="X321" s="1">
        <v>0</v>
      </c>
      <c r="Y321" s="1">
        <v>8.7539999999999996</v>
      </c>
      <c r="Z321" s="1">
        <v>0</v>
      </c>
      <c r="AA321" s="1">
        <v>0</v>
      </c>
      <c r="AB321" s="1">
        <v>0</v>
      </c>
    </row>
    <row r="322" spans="1:28">
      <c r="A322" s="1">
        <v>15598</v>
      </c>
      <c r="B322" s="1">
        <v>2021</v>
      </c>
      <c r="C322" s="1" t="s">
        <v>123</v>
      </c>
      <c r="D322" s="1" t="s">
        <v>596</v>
      </c>
      <c r="E322" s="1">
        <v>56119</v>
      </c>
      <c r="F322" s="1" t="s">
        <v>598</v>
      </c>
      <c r="G322" s="1"/>
      <c r="H322" s="1" t="s">
        <v>126</v>
      </c>
      <c r="I322" s="1" t="s">
        <v>238</v>
      </c>
      <c r="J322" s="1" t="s">
        <v>156</v>
      </c>
      <c r="K322" s="1" t="s">
        <v>29</v>
      </c>
      <c r="L322" s="1" t="str">
        <f t="shared" si="8"/>
        <v>LFG-BIOMASS</v>
      </c>
      <c r="M322" s="1">
        <v>6</v>
      </c>
      <c r="N322" s="1">
        <v>0.55700000000000005</v>
      </c>
      <c r="O322" s="1">
        <v>29254</v>
      </c>
      <c r="P322" s="1">
        <v>0.44547999999999999</v>
      </c>
      <c r="Q322" s="1">
        <v>22.5</v>
      </c>
      <c r="R322" s="1">
        <v>87804</v>
      </c>
      <c r="S322" s="1">
        <f t="shared" si="9"/>
        <v>13032.07192</v>
      </c>
      <c r="T322" s="1">
        <v>0</v>
      </c>
      <c r="U322" s="1">
        <v>0.19900000000000001</v>
      </c>
      <c r="V322" s="1">
        <v>0</v>
      </c>
      <c r="W322" s="1">
        <v>0</v>
      </c>
      <c r="X322" s="1">
        <v>0</v>
      </c>
      <c r="Y322" s="1">
        <v>8.7539999999999996</v>
      </c>
      <c r="Z322" s="1">
        <v>0</v>
      </c>
      <c r="AA322" s="1">
        <v>0</v>
      </c>
      <c r="AB322" s="1">
        <v>0</v>
      </c>
    </row>
    <row r="323" spans="1:28">
      <c r="A323" s="1">
        <v>15599</v>
      </c>
      <c r="B323" s="1">
        <v>2021</v>
      </c>
      <c r="C323" s="1" t="s">
        <v>123</v>
      </c>
      <c r="D323" s="1" t="s">
        <v>596</v>
      </c>
      <c r="E323" s="1">
        <v>56119</v>
      </c>
      <c r="F323" s="1" t="s">
        <v>599</v>
      </c>
      <c r="G323" s="1">
        <v>2</v>
      </c>
      <c r="H323" s="1" t="s">
        <v>126</v>
      </c>
      <c r="I323" s="1" t="s">
        <v>243</v>
      </c>
      <c r="J323" s="1" t="s">
        <v>156</v>
      </c>
      <c r="K323" s="1" t="s">
        <v>29</v>
      </c>
      <c r="L323" s="1" t="str">
        <f t="shared" si="8"/>
        <v>LFG-BIOMASS</v>
      </c>
      <c r="M323" s="1">
        <v>10.5</v>
      </c>
      <c r="N323" s="1">
        <v>0.34100000000000003</v>
      </c>
      <c r="O323" s="1">
        <v>31411</v>
      </c>
      <c r="P323" s="1">
        <v>0.44547999999999999</v>
      </c>
      <c r="Q323" s="1">
        <v>22.5</v>
      </c>
      <c r="R323" s="1">
        <v>87804</v>
      </c>
      <c r="S323" s="1">
        <f t="shared" si="9"/>
        <v>13992.97228</v>
      </c>
      <c r="T323" s="1">
        <v>0</v>
      </c>
      <c r="U323" s="1">
        <v>0.19900000000000001</v>
      </c>
      <c r="V323" s="1">
        <v>0</v>
      </c>
      <c r="W323" s="1">
        <v>0</v>
      </c>
      <c r="X323" s="1">
        <v>0</v>
      </c>
      <c r="Y323" s="1">
        <v>8.7539999999999996</v>
      </c>
      <c r="Z323" s="1">
        <v>0</v>
      </c>
      <c r="AA323" s="1">
        <v>0</v>
      </c>
      <c r="AB323" s="1">
        <v>0</v>
      </c>
    </row>
    <row r="324" spans="1:28">
      <c r="A324" s="1">
        <v>15600</v>
      </c>
      <c r="B324" s="1">
        <v>2021</v>
      </c>
      <c r="C324" s="1" t="s">
        <v>123</v>
      </c>
      <c r="D324" s="1" t="s">
        <v>600</v>
      </c>
      <c r="E324" s="1">
        <v>62637</v>
      </c>
      <c r="F324" s="1" t="s">
        <v>601</v>
      </c>
      <c r="G324" s="1"/>
      <c r="H324" s="1" t="s">
        <v>126</v>
      </c>
      <c r="I324" s="1" t="s">
        <v>127</v>
      </c>
      <c r="J324" s="1" t="s">
        <v>128</v>
      </c>
      <c r="K324" s="1" t="s">
        <v>38</v>
      </c>
      <c r="L324" s="1" t="str">
        <f t="shared" ref="L324:L387" si="10">J324&amp;"-"&amp;K324</f>
        <v>SUN-SOLAR</v>
      </c>
      <c r="M324" s="1">
        <v>7.5</v>
      </c>
      <c r="N324" s="1">
        <v>0.155</v>
      </c>
      <c r="O324" s="1">
        <v>10212</v>
      </c>
      <c r="P324" s="1">
        <v>0.15543000000000001</v>
      </c>
      <c r="Q324" s="1">
        <v>7.5</v>
      </c>
      <c r="R324" s="1">
        <v>10212</v>
      </c>
      <c r="S324" s="1">
        <f t="shared" ref="S324:S387" si="11">P324*O324</f>
        <v>1587.25116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</row>
    <row r="325" spans="1:28">
      <c r="A325" s="1">
        <v>15601</v>
      </c>
      <c r="B325" s="1">
        <v>2021</v>
      </c>
      <c r="C325" s="1" t="s">
        <v>123</v>
      </c>
      <c r="D325" s="1" t="s">
        <v>602</v>
      </c>
      <c r="E325" s="1">
        <v>62904</v>
      </c>
      <c r="F325" s="1" t="s">
        <v>603</v>
      </c>
      <c r="G325" s="1"/>
      <c r="H325" s="1" t="s">
        <v>126</v>
      </c>
      <c r="I325" s="1" t="s">
        <v>127</v>
      </c>
      <c r="J325" s="1" t="s">
        <v>128</v>
      </c>
      <c r="K325" s="1" t="s">
        <v>38</v>
      </c>
      <c r="L325" s="1" t="str">
        <f t="shared" si="10"/>
        <v>SUN-SOLAR</v>
      </c>
      <c r="M325" s="1">
        <v>1.3</v>
      </c>
      <c r="N325" s="1">
        <v>0.19400000000000001</v>
      </c>
      <c r="O325" s="1">
        <v>2211</v>
      </c>
      <c r="P325" s="1">
        <v>0.19414999999999999</v>
      </c>
      <c r="Q325" s="1">
        <v>1.3</v>
      </c>
      <c r="R325" s="1">
        <v>2211</v>
      </c>
      <c r="S325" s="1">
        <f t="shared" si="11"/>
        <v>429.26564999999999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</row>
    <row r="326" spans="1:28">
      <c r="A326" s="1">
        <v>15602</v>
      </c>
      <c r="B326" s="1">
        <v>2021</v>
      </c>
      <c r="C326" s="1" t="s">
        <v>123</v>
      </c>
      <c r="D326" s="1" t="s">
        <v>604</v>
      </c>
      <c r="E326" s="1">
        <v>57728</v>
      </c>
      <c r="F326" s="1" t="s">
        <v>605</v>
      </c>
      <c r="G326" s="1"/>
      <c r="H326" s="1" t="s">
        <v>126</v>
      </c>
      <c r="I326" s="1" t="s">
        <v>127</v>
      </c>
      <c r="J326" s="1" t="s">
        <v>128</v>
      </c>
      <c r="K326" s="1" t="s">
        <v>38</v>
      </c>
      <c r="L326" s="1" t="str">
        <f t="shared" si="10"/>
        <v>SUN-SOLAR</v>
      </c>
      <c r="M326" s="1">
        <v>3.5</v>
      </c>
      <c r="N326" s="1">
        <v>0.13800000000000001</v>
      </c>
      <c r="O326" s="1">
        <v>4227</v>
      </c>
      <c r="P326" s="1">
        <v>0.13786999999999999</v>
      </c>
      <c r="Q326" s="1">
        <v>3.5</v>
      </c>
      <c r="R326" s="1">
        <v>4227</v>
      </c>
      <c r="S326" s="1">
        <f t="shared" si="11"/>
        <v>582.77648999999997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</row>
    <row r="327" spans="1:28">
      <c r="A327" s="1">
        <v>15603</v>
      </c>
      <c r="B327" s="1">
        <v>2021</v>
      </c>
      <c r="C327" s="1" t="s">
        <v>123</v>
      </c>
      <c r="D327" s="1" t="s">
        <v>606</v>
      </c>
      <c r="E327" s="1">
        <v>58822</v>
      </c>
      <c r="F327" s="1" t="s">
        <v>607</v>
      </c>
      <c r="G327" s="1"/>
      <c r="H327" s="1" t="s">
        <v>126</v>
      </c>
      <c r="I327" s="1" t="s">
        <v>127</v>
      </c>
      <c r="J327" s="1" t="s">
        <v>128</v>
      </c>
      <c r="K327" s="1" t="s">
        <v>38</v>
      </c>
      <c r="L327" s="1" t="str">
        <f t="shared" si="10"/>
        <v>SUN-SOLAR</v>
      </c>
      <c r="M327" s="1">
        <v>0.8</v>
      </c>
      <c r="N327" s="1">
        <v>0.151</v>
      </c>
      <c r="O327" s="1">
        <v>1056</v>
      </c>
      <c r="P327" s="1">
        <v>0.15068000000000001</v>
      </c>
      <c r="Q327" s="1">
        <v>1.3</v>
      </c>
      <c r="R327" s="1">
        <v>1716</v>
      </c>
      <c r="S327" s="1">
        <f t="shared" si="11"/>
        <v>159.11808000000002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</row>
    <row r="328" spans="1:28">
      <c r="A328" s="1">
        <v>15604</v>
      </c>
      <c r="B328" s="1">
        <v>2021</v>
      </c>
      <c r="C328" s="1" t="s">
        <v>123</v>
      </c>
      <c r="D328" s="1" t="s">
        <v>606</v>
      </c>
      <c r="E328" s="1">
        <v>58822</v>
      </c>
      <c r="F328" s="1" t="s">
        <v>608</v>
      </c>
      <c r="G328" s="1"/>
      <c r="H328" s="1" t="s">
        <v>126</v>
      </c>
      <c r="I328" s="1" t="s">
        <v>127</v>
      </c>
      <c r="J328" s="1" t="s">
        <v>128</v>
      </c>
      <c r="K328" s="1" t="s">
        <v>38</v>
      </c>
      <c r="L328" s="1" t="str">
        <f t="shared" si="10"/>
        <v>SUN-SOLAR</v>
      </c>
      <c r="M328" s="1">
        <v>0.5</v>
      </c>
      <c r="N328" s="1">
        <v>0.151</v>
      </c>
      <c r="O328" s="1">
        <v>660</v>
      </c>
      <c r="P328" s="1">
        <v>0.15068000000000001</v>
      </c>
      <c r="Q328" s="1">
        <v>1.3</v>
      </c>
      <c r="R328" s="1">
        <v>1716</v>
      </c>
      <c r="S328" s="1">
        <f t="shared" si="11"/>
        <v>99.448800000000006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</row>
    <row r="329" spans="1:28">
      <c r="A329" s="1">
        <v>15605</v>
      </c>
      <c r="B329" s="1">
        <v>2021</v>
      </c>
      <c r="C329" s="1" t="s">
        <v>123</v>
      </c>
      <c r="D329" s="1" t="s">
        <v>609</v>
      </c>
      <c r="E329" s="1">
        <v>63451</v>
      </c>
      <c r="F329" s="1" t="s">
        <v>610</v>
      </c>
      <c r="G329" s="1"/>
      <c r="H329" s="1" t="s">
        <v>126</v>
      </c>
      <c r="I329" s="1" t="s">
        <v>127</v>
      </c>
      <c r="J329" s="1" t="s">
        <v>128</v>
      </c>
      <c r="K329" s="1" t="s">
        <v>38</v>
      </c>
      <c r="L329" s="1" t="str">
        <f t="shared" si="10"/>
        <v>SUN-SOLAR</v>
      </c>
      <c r="M329" s="1">
        <v>13.1</v>
      </c>
      <c r="N329" s="1">
        <v>0.16500000000000001</v>
      </c>
      <c r="O329" s="1">
        <v>18882</v>
      </c>
      <c r="P329" s="1">
        <v>0.16453999999999999</v>
      </c>
      <c r="Q329" s="1">
        <v>13.1</v>
      </c>
      <c r="R329" s="1">
        <v>18882</v>
      </c>
      <c r="S329" s="1">
        <f t="shared" si="11"/>
        <v>3106.8442799999998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</row>
    <row r="330" spans="1:28">
      <c r="A330" s="1">
        <v>15606</v>
      </c>
      <c r="B330" s="1">
        <v>2021</v>
      </c>
      <c r="C330" s="1" t="s">
        <v>123</v>
      </c>
      <c r="D330" s="1" t="s">
        <v>611</v>
      </c>
      <c r="E330" s="1">
        <v>63501</v>
      </c>
      <c r="F330" s="1" t="s">
        <v>349</v>
      </c>
      <c r="G330" s="1"/>
      <c r="H330" s="1" t="s">
        <v>126</v>
      </c>
      <c r="I330" s="1" t="s">
        <v>165</v>
      </c>
      <c r="J330" s="1" t="s">
        <v>166</v>
      </c>
      <c r="K330" s="1" t="s">
        <v>32</v>
      </c>
      <c r="L330" s="1" t="str">
        <f t="shared" si="10"/>
        <v>NG-GAS</v>
      </c>
      <c r="M330" s="1">
        <v>6.4</v>
      </c>
      <c r="N330" s="1">
        <v>0</v>
      </c>
      <c r="O330" s="1">
        <v>0</v>
      </c>
      <c r="P330" s="1">
        <v>2.121E-2</v>
      </c>
      <c r="Q330" s="1">
        <v>11.8</v>
      </c>
      <c r="R330" s="1">
        <v>2192</v>
      </c>
      <c r="S330" s="1">
        <f t="shared" si="11"/>
        <v>0</v>
      </c>
      <c r="T330" s="1">
        <v>25.236999999999998</v>
      </c>
      <c r="U330" s="1">
        <v>0.03</v>
      </c>
      <c r="V330" s="1">
        <v>1097.6479999999999</v>
      </c>
      <c r="W330" s="1">
        <v>2.1000000000000001E-2</v>
      </c>
      <c r="X330" s="1">
        <v>27.66</v>
      </c>
      <c r="Y330" s="1">
        <v>3.3000000000000002E-2</v>
      </c>
      <c r="Z330" s="1">
        <v>1203.0219999999999</v>
      </c>
      <c r="AA330" s="1">
        <v>45.38</v>
      </c>
      <c r="AB330" s="1">
        <v>0</v>
      </c>
    </row>
    <row r="331" spans="1:28">
      <c r="A331" s="1">
        <v>15607</v>
      </c>
      <c r="B331" s="1">
        <v>2021</v>
      </c>
      <c r="C331" s="1" t="s">
        <v>123</v>
      </c>
      <c r="D331" s="1" t="s">
        <v>611</v>
      </c>
      <c r="E331" s="1">
        <v>63501</v>
      </c>
      <c r="F331" s="1" t="s">
        <v>612</v>
      </c>
      <c r="G331" s="1"/>
      <c r="H331" s="1" t="s">
        <v>126</v>
      </c>
      <c r="I331" s="1" t="s">
        <v>155</v>
      </c>
      <c r="J331" s="1" t="s">
        <v>166</v>
      </c>
      <c r="K331" s="1" t="s">
        <v>32</v>
      </c>
      <c r="L331" s="1" t="str">
        <f t="shared" si="10"/>
        <v>NG-GAS</v>
      </c>
      <c r="M331" s="1">
        <v>2.7</v>
      </c>
      <c r="N331" s="1">
        <v>4.5999999999999999E-2</v>
      </c>
      <c r="O331" s="1">
        <v>1096</v>
      </c>
      <c r="P331" s="1">
        <v>2.121E-2</v>
      </c>
      <c r="Q331" s="1">
        <v>11.8</v>
      </c>
      <c r="R331" s="1">
        <v>2192</v>
      </c>
      <c r="S331" s="1">
        <f t="shared" si="11"/>
        <v>23.24616</v>
      </c>
      <c r="T331" s="1">
        <v>25.236999999999998</v>
      </c>
      <c r="U331" s="1">
        <v>0.03</v>
      </c>
      <c r="V331" s="1">
        <v>1097.6479999999999</v>
      </c>
      <c r="W331" s="1">
        <v>2.1000000000000001E-2</v>
      </c>
      <c r="X331" s="1">
        <v>27.66</v>
      </c>
      <c r="Y331" s="1">
        <v>3.3000000000000002E-2</v>
      </c>
      <c r="Z331" s="1">
        <v>1203.0219999999999</v>
      </c>
      <c r="AA331" s="1">
        <v>45.38</v>
      </c>
      <c r="AB331" s="1">
        <v>0</v>
      </c>
    </row>
    <row r="332" spans="1:28">
      <c r="A332" s="1">
        <v>15608</v>
      </c>
      <c r="B332" s="1">
        <v>2021</v>
      </c>
      <c r="C332" s="1" t="s">
        <v>123</v>
      </c>
      <c r="D332" s="1" t="s">
        <v>611</v>
      </c>
      <c r="E332" s="1">
        <v>63501</v>
      </c>
      <c r="F332" s="1" t="s">
        <v>613</v>
      </c>
      <c r="G332" s="1"/>
      <c r="H332" s="1" t="s">
        <v>126</v>
      </c>
      <c r="I332" s="1" t="s">
        <v>155</v>
      </c>
      <c r="J332" s="1" t="s">
        <v>166</v>
      </c>
      <c r="K332" s="1" t="s">
        <v>32</v>
      </c>
      <c r="L332" s="1" t="str">
        <f t="shared" si="10"/>
        <v>NG-GAS</v>
      </c>
      <c r="M332" s="1">
        <v>2.7</v>
      </c>
      <c r="N332" s="1">
        <v>4.5999999999999999E-2</v>
      </c>
      <c r="O332" s="1">
        <v>1096</v>
      </c>
      <c r="P332" s="1">
        <v>2.121E-2</v>
      </c>
      <c r="Q332" s="1">
        <v>11.8</v>
      </c>
      <c r="R332" s="1">
        <v>2192</v>
      </c>
      <c r="S332" s="1">
        <f t="shared" si="11"/>
        <v>23.24616</v>
      </c>
      <c r="T332" s="1">
        <v>25.236999999999998</v>
      </c>
      <c r="U332" s="1">
        <v>0.03</v>
      </c>
      <c r="V332" s="1">
        <v>1097.6479999999999</v>
      </c>
      <c r="W332" s="1">
        <v>2.1000000000000001E-2</v>
      </c>
      <c r="X332" s="1">
        <v>27.66</v>
      </c>
      <c r="Y332" s="1">
        <v>3.3000000000000002E-2</v>
      </c>
      <c r="Z332" s="1">
        <v>1203.0219999999999</v>
      </c>
      <c r="AA332" s="1">
        <v>45.38</v>
      </c>
      <c r="AB332" s="1">
        <v>0</v>
      </c>
    </row>
    <row r="333" spans="1:28">
      <c r="A333" s="1">
        <v>15609</v>
      </c>
      <c r="B333" s="1">
        <v>2021</v>
      </c>
      <c r="C333" s="1" t="s">
        <v>123</v>
      </c>
      <c r="D333" s="1" t="s">
        <v>614</v>
      </c>
      <c r="E333" s="1">
        <v>65329</v>
      </c>
      <c r="F333" s="1" t="s">
        <v>615</v>
      </c>
      <c r="G333" s="1"/>
      <c r="H333" s="1" t="s">
        <v>126</v>
      </c>
      <c r="I333" s="1" t="s">
        <v>127</v>
      </c>
      <c r="J333" s="1" t="s">
        <v>128</v>
      </c>
      <c r="K333" s="1" t="s">
        <v>38</v>
      </c>
      <c r="L333" s="1" t="str">
        <f t="shared" si="10"/>
        <v>SUN-SOLAR</v>
      </c>
      <c r="M333" s="1">
        <v>2.5</v>
      </c>
      <c r="N333" s="1">
        <v>0.17</v>
      </c>
      <c r="O333" s="1">
        <v>3715</v>
      </c>
      <c r="P333" s="1">
        <v>0.16963</v>
      </c>
      <c r="Q333" s="1">
        <v>2.5</v>
      </c>
      <c r="R333" s="1">
        <v>3715</v>
      </c>
      <c r="S333" s="1">
        <f t="shared" si="11"/>
        <v>630.17544999999996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</row>
    <row r="334" spans="1:28">
      <c r="A334" s="1">
        <v>15610</v>
      </c>
      <c r="B334" s="1">
        <v>2021</v>
      </c>
      <c r="C334" s="1" t="s">
        <v>123</v>
      </c>
      <c r="D334" s="1" t="s">
        <v>616</v>
      </c>
      <c r="E334" s="1">
        <v>65095</v>
      </c>
      <c r="F334" s="1" t="s">
        <v>617</v>
      </c>
      <c r="G334" s="1"/>
      <c r="H334" s="1" t="s">
        <v>126</v>
      </c>
      <c r="I334" s="1" t="s">
        <v>127</v>
      </c>
      <c r="J334" s="1" t="s">
        <v>128</v>
      </c>
      <c r="K334" s="1" t="s">
        <v>38</v>
      </c>
      <c r="L334" s="1" t="str">
        <f t="shared" si="10"/>
        <v>SUN-SOLAR</v>
      </c>
      <c r="M334" s="1">
        <v>1.6</v>
      </c>
      <c r="N334" s="1">
        <v>7.0000000000000001E-3</v>
      </c>
      <c r="O334" s="1">
        <v>104</v>
      </c>
      <c r="P334" s="1">
        <v>7.4200000000000004E-3</v>
      </c>
      <c r="Q334" s="1">
        <v>1.6</v>
      </c>
      <c r="R334" s="1">
        <v>104</v>
      </c>
      <c r="S334" s="1">
        <f t="shared" si="11"/>
        <v>0.77168000000000003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</row>
    <row r="335" spans="1:28">
      <c r="A335" s="1">
        <v>15611</v>
      </c>
      <c r="B335" s="1">
        <v>2021</v>
      </c>
      <c r="C335" s="1" t="s">
        <v>123</v>
      </c>
      <c r="D335" s="1" t="s">
        <v>618</v>
      </c>
      <c r="E335" s="1">
        <v>59844</v>
      </c>
      <c r="F335" s="1" t="s">
        <v>619</v>
      </c>
      <c r="G335" s="1"/>
      <c r="H335" s="1" t="s">
        <v>126</v>
      </c>
      <c r="I335" s="1" t="s">
        <v>127</v>
      </c>
      <c r="J335" s="1" t="s">
        <v>128</v>
      </c>
      <c r="K335" s="1" t="s">
        <v>38</v>
      </c>
      <c r="L335" s="1" t="str">
        <f t="shared" si="10"/>
        <v>SUN-SOLAR</v>
      </c>
      <c r="M335" s="1">
        <v>1.6</v>
      </c>
      <c r="N335" s="1">
        <v>8.5999999999999993E-2</v>
      </c>
      <c r="O335" s="1">
        <v>1198.6669999999999</v>
      </c>
      <c r="P335" s="1">
        <v>8.5519999999999999E-2</v>
      </c>
      <c r="Q335" s="1">
        <v>2.4</v>
      </c>
      <c r="R335" s="1">
        <v>1798</v>
      </c>
      <c r="S335" s="1">
        <f t="shared" si="11"/>
        <v>102.51000183999999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</row>
    <row r="336" spans="1:28">
      <c r="A336" s="1">
        <v>15612</v>
      </c>
      <c r="B336" s="1">
        <v>2021</v>
      </c>
      <c r="C336" s="1" t="s">
        <v>123</v>
      </c>
      <c r="D336" s="1" t="s">
        <v>618</v>
      </c>
      <c r="E336" s="1">
        <v>59844</v>
      </c>
      <c r="F336" s="1" t="s">
        <v>620</v>
      </c>
      <c r="G336" s="1"/>
      <c r="H336" s="1" t="s">
        <v>126</v>
      </c>
      <c r="I336" s="1" t="s">
        <v>127</v>
      </c>
      <c r="J336" s="1" t="s">
        <v>128</v>
      </c>
      <c r="K336" s="1" t="s">
        <v>38</v>
      </c>
      <c r="L336" s="1" t="str">
        <f t="shared" si="10"/>
        <v>SUN-SOLAR</v>
      </c>
      <c r="M336" s="1">
        <v>0.8</v>
      </c>
      <c r="N336" s="1">
        <v>8.5999999999999993E-2</v>
      </c>
      <c r="O336" s="1">
        <v>599.33299999999997</v>
      </c>
      <c r="P336" s="1">
        <v>8.5519999999999999E-2</v>
      </c>
      <c r="Q336" s="1">
        <v>2.4</v>
      </c>
      <c r="R336" s="1">
        <v>1798</v>
      </c>
      <c r="S336" s="1">
        <f t="shared" si="11"/>
        <v>51.254958159999994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</row>
    <row r="337" spans="1:28">
      <c r="A337" s="1">
        <v>15613</v>
      </c>
      <c r="B337" s="1">
        <v>2021</v>
      </c>
      <c r="C337" s="1" t="s">
        <v>123</v>
      </c>
      <c r="D337" s="1" t="s">
        <v>621</v>
      </c>
      <c r="E337" s="1">
        <v>57471</v>
      </c>
      <c r="F337" s="1" t="s">
        <v>622</v>
      </c>
      <c r="G337" s="1"/>
      <c r="H337" s="1" t="s">
        <v>126</v>
      </c>
      <c r="I337" s="1" t="s">
        <v>127</v>
      </c>
      <c r="J337" s="1" t="s">
        <v>128</v>
      </c>
      <c r="K337" s="1" t="s">
        <v>38</v>
      </c>
      <c r="L337" s="1" t="str">
        <f t="shared" si="10"/>
        <v>SUN-SOLAR</v>
      </c>
      <c r="M337" s="1">
        <v>1</v>
      </c>
      <c r="N337" s="1">
        <v>0.182</v>
      </c>
      <c r="O337" s="1">
        <v>1598</v>
      </c>
      <c r="P337" s="1">
        <v>0.18242</v>
      </c>
      <c r="Q337" s="1">
        <v>1</v>
      </c>
      <c r="R337" s="1">
        <v>1598</v>
      </c>
      <c r="S337" s="1">
        <f t="shared" si="11"/>
        <v>291.50716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</row>
    <row r="338" spans="1:28">
      <c r="A338" s="1">
        <v>15614</v>
      </c>
      <c r="B338" s="1">
        <v>2021</v>
      </c>
      <c r="C338" s="1" t="s">
        <v>123</v>
      </c>
      <c r="D338" s="1" t="s">
        <v>623</v>
      </c>
      <c r="E338" s="1">
        <v>54640</v>
      </c>
      <c r="F338" s="1" t="s">
        <v>269</v>
      </c>
      <c r="G338" s="1"/>
      <c r="H338" s="1" t="s">
        <v>265</v>
      </c>
      <c r="I338" s="1" t="s">
        <v>238</v>
      </c>
      <c r="J338" s="1" t="s">
        <v>166</v>
      </c>
      <c r="K338" s="1" t="s">
        <v>32</v>
      </c>
      <c r="L338" s="1" t="str">
        <f t="shared" si="10"/>
        <v>NG-GAS</v>
      </c>
      <c r="M338" s="1">
        <v>77.900000000000006</v>
      </c>
      <c r="N338" s="1">
        <v>0.13900000000000001</v>
      </c>
      <c r="O338" s="1">
        <v>94886</v>
      </c>
      <c r="P338" s="1">
        <v>0.13292000000000001</v>
      </c>
      <c r="Q338" s="1">
        <v>236.8</v>
      </c>
      <c r="R338" s="1">
        <v>275725</v>
      </c>
      <c r="S338" s="1">
        <f t="shared" si="11"/>
        <v>12612.247120000002</v>
      </c>
      <c r="T338" s="1">
        <v>0.152</v>
      </c>
      <c r="U338" s="1">
        <v>5.0000000000000001E-3</v>
      </c>
      <c r="V338" s="1">
        <v>974.43799999999999</v>
      </c>
      <c r="W338" s="1">
        <v>1.7000000000000001E-2</v>
      </c>
      <c r="X338" s="1">
        <v>20.946999999999999</v>
      </c>
      <c r="Y338" s="1">
        <v>0.67800000000000005</v>
      </c>
      <c r="Z338" s="1">
        <v>134338.50899999999</v>
      </c>
      <c r="AA338" s="1">
        <v>4819.7569999999996</v>
      </c>
      <c r="AB338" s="1">
        <v>0</v>
      </c>
    </row>
    <row r="339" spans="1:28">
      <c r="A339" s="1">
        <v>15615</v>
      </c>
      <c r="B339" s="1">
        <v>2021</v>
      </c>
      <c r="C339" s="1" t="s">
        <v>123</v>
      </c>
      <c r="D339" s="1" t="s">
        <v>623</v>
      </c>
      <c r="E339" s="1">
        <v>54640</v>
      </c>
      <c r="F339" s="1" t="s">
        <v>270</v>
      </c>
      <c r="G339" s="1"/>
      <c r="H339" s="1" t="s">
        <v>265</v>
      </c>
      <c r="I339" s="1" t="s">
        <v>238</v>
      </c>
      <c r="J339" s="1" t="s">
        <v>166</v>
      </c>
      <c r="K339" s="1" t="s">
        <v>32</v>
      </c>
      <c r="L339" s="1" t="str">
        <f t="shared" si="10"/>
        <v>NG-GAS</v>
      </c>
      <c r="M339" s="1">
        <v>77.900000000000006</v>
      </c>
      <c r="N339" s="1">
        <v>0.13</v>
      </c>
      <c r="O339" s="1">
        <v>88752</v>
      </c>
      <c r="P339" s="1">
        <v>0.13292000000000001</v>
      </c>
      <c r="Q339" s="1">
        <v>236.8</v>
      </c>
      <c r="R339" s="1">
        <v>275725</v>
      </c>
      <c r="S339" s="1">
        <f t="shared" si="11"/>
        <v>11796.915840000001</v>
      </c>
      <c r="T339" s="1">
        <v>0.152</v>
      </c>
      <c r="U339" s="1">
        <v>5.0000000000000001E-3</v>
      </c>
      <c r="V339" s="1">
        <v>974.43799999999999</v>
      </c>
      <c r="W339" s="1">
        <v>1.7000000000000001E-2</v>
      </c>
      <c r="X339" s="1">
        <v>20.946999999999999</v>
      </c>
      <c r="Y339" s="1">
        <v>0.67800000000000005</v>
      </c>
      <c r="Z339" s="1">
        <v>134338.50899999999</v>
      </c>
      <c r="AA339" s="1">
        <v>4819.7569999999996</v>
      </c>
      <c r="AB339" s="1">
        <v>0</v>
      </c>
    </row>
    <row r="340" spans="1:28">
      <c r="A340" s="1">
        <v>15616</v>
      </c>
      <c r="B340" s="1">
        <v>2021</v>
      </c>
      <c r="C340" s="1" t="s">
        <v>123</v>
      </c>
      <c r="D340" s="1" t="s">
        <v>623</v>
      </c>
      <c r="E340" s="1">
        <v>54640</v>
      </c>
      <c r="F340" s="1" t="s">
        <v>442</v>
      </c>
      <c r="G340" s="1">
        <v>2</v>
      </c>
      <c r="H340" s="1" t="s">
        <v>265</v>
      </c>
      <c r="I340" s="1" t="s">
        <v>243</v>
      </c>
      <c r="J340" s="1" t="s">
        <v>166</v>
      </c>
      <c r="K340" s="1" t="s">
        <v>32</v>
      </c>
      <c r="L340" s="1" t="str">
        <f t="shared" si="10"/>
        <v>NG-GAS</v>
      </c>
      <c r="M340" s="1">
        <v>81</v>
      </c>
      <c r="N340" s="1">
        <v>0.13</v>
      </c>
      <c r="O340" s="1">
        <v>92087</v>
      </c>
      <c r="P340" s="1">
        <v>0.13292000000000001</v>
      </c>
      <c r="Q340" s="1">
        <v>236.8</v>
      </c>
      <c r="R340" s="1">
        <v>275725</v>
      </c>
      <c r="S340" s="1">
        <f t="shared" si="11"/>
        <v>12240.204040000001</v>
      </c>
      <c r="T340" s="1">
        <v>0.152</v>
      </c>
      <c r="U340" s="1">
        <v>5.0000000000000001E-3</v>
      </c>
      <c r="V340" s="1">
        <v>974.43799999999999</v>
      </c>
      <c r="W340" s="1">
        <v>1.7000000000000001E-2</v>
      </c>
      <c r="X340" s="1">
        <v>20.946999999999999</v>
      </c>
      <c r="Y340" s="1">
        <v>0.67800000000000005</v>
      </c>
      <c r="Z340" s="1">
        <v>134338.50899999999</v>
      </c>
      <c r="AA340" s="1">
        <v>4819.7569999999996</v>
      </c>
      <c r="AB340" s="1">
        <v>0</v>
      </c>
    </row>
    <row r="341" spans="1:28">
      <c r="A341" s="1">
        <v>15617</v>
      </c>
      <c r="B341" s="1">
        <v>2021</v>
      </c>
      <c r="C341" s="1" t="s">
        <v>123</v>
      </c>
      <c r="D341" s="1" t="s">
        <v>624</v>
      </c>
      <c r="E341" s="1">
        <v>55938</v>
      </c>
      <c r="F341" s="1" t="s">
        <v>625</v>
      </c>
      <c r="G341" s="1"/>
      <c r="H341" s="1" t="s">
        <v>126</v>
      </c>
      <c r="I341" s="1" t="s">
        <v>165</v>
      </c>
      <c r="J341" s="1" t="s">
        <v>166</v>
      </c>
      <c r="K341" s="1" t="s">
        <v>32</v>
      </c>
      <c r="L341" s="1" t="str">
        <f t="shared" si="10"/>
        <v>NG-GAS</v>
      </c>
      <c r="M341" s="1">
        <v>191.5</v>
      </c>
      <c r="N341" s="1">
        <v>6.2E-2</v>
      </c>
      <c r="O341" s="1">
        <v>103951</v>
      </c>
      <c r="P341" s="1">
        <v>6.1969999999999997E-2</v>
      </c>
      <c r="Q341" s="1">
        <v>383</v>
      </c>
      <c r="R341" s="1">
        <v>207902</v>
      </c>
      <c r="S341" s="1">
        <f t="shared" si="11"/>
        <v>6441.8434699999998</v>
      </c>
      <c r="T341" s="1">
        <v>0.33900000000000002</v>
      </c>
      <c r="U341" s="1">
        <v>6.0000000000000001E-3</v>
      </c>
      <c r="V341" s="1">
        <v>1251.0160000000001</v>
      </c>
      <c r="W341" s="1">
        <v>2.3E-2</v>
      </c>
      <c r="X341" s="1">
        <v>35.231999999999999</v>
      </c>
      <c r="Y341" s="1">
        <v>0.65600000000000003</v>
      </c>
      <c r="Z341" s="1">
        <v>130044.319</v>
      </c>
      <c r="AA341" s="1">
        <v>4804.3289999999997</v>
      </c>
      <c r="AB341" s="1">
        <v>0</v>
      </c>
    </row>
    <row r="342" spans="1:28">
      <c r="A342" s="1">
        <v>15618</v>
      </c>
      <c r="B342" s="1">
        <v>2021</v>
      </c>
      <c r="C342" s="1" t="s">
        <v>123</v>
      </c>
      <c r="D342" s="1" t="s">
        <v>624</v>
      </c>
      <c r="E342" s="1">
        <v>55938</v>
      </c>
      <c r="F342" s="1" t="s">
        <v>626</v>
      </c>
      <c r="G342" s="1"/>
      <c r="H342" s="1" t="s">
        <v>126</v>
      </c>
      <c r="I342" s="1" t="s">
        <v>165</v>
      </c>
      <c r="J342" s="1" t="s">
        <v>166</v>
      </c>
      <c r="K342" s="1" t="s">
        <v>32</v>
      </c>
      <c r="L342" s="1" t="str">
        <f t="shared" si="10"/>
        <v>NG-GAS</v>
      </c>
      <c r="M342" s="1">
        <v>191.5</v>
      </c>
      <c r="N342" s="1">
        <v>6.2E-2</v>
      </c>
      <c r="O342" s="1">
        <v>103951</v>
      </c>
      <c r="P342" s="1">
        <v>6.1969999999999997E-2</v>
      </c>
      <c r="Q342" s="1">
        <v>383</v>
      </c>
      <c r="R342" s="1">
        <v>207902</v>
      </c>
      <c r="S342" s="1">
        <f t="shared" si="11"/>
        <v>6441.8434699999998</v>
      </c>
      <c r="T342" s="1">
        <v>0.33900000000000002</v>
      </c>
      <c r="U342" s="1">
        <v>6.0000000000000001E-3</v>
      </c>
      <c r="V342" s="1">
        <v>1251.0160000000001</v>
      </c>
      <c r="W342" s="1">
        <v>2.3E-2</v>
      </c>
      <c r="X342" s="1">
        <v>35.231999999999999</v>
      </c>
      <c r="Y342" s="1">
        <v>0.65600000000000003</v>
      </c>
      <c r="Z342" s="1">
        <v>130044.319</v>
      </c>
      <c r="AA342" s="1">
        <v>4804.3289999999997</v>
      </c>
      <c r="AB342" s="1">
        <v>0</v>
      </c>
    </row>
    <row r="343" spans="1:28">
      <c r="A343" s="1">
        <v>15619</v>
      </c>
      <c r="B343" s="1">
        <v>2021</v>
      </c>
      <c r="C343" s="1" t="s">
        <v>123</v>
      </c>
      <c r="D343" s="1" t="s">
        <v>627</v>
      </c>
      <c r="E343" s="1">
        <v>60857</v>
      </c>
      <c r="F343" s="1" t="s">
        <v>628</v>
      </c>
      <c r="G343" s="1"/>
      <c r="H343" s="1" t="s">
        <v>126</v>
      </c>
      <c r="I343" s="1" t="s">
        <v>127</v>
      </c>
      <c r="J343" s="1" t="s">
        <v>128</v>
      </c>
      <c r="K343" s="1" t="s">
        <v>38</v>
      </c>
      <c r="L343" s="1" t="str">
        <f t="shared" si="10"/>
        <v>SUN-SOLAR</v>
      </c>
      <c r="M343" s="1">
        <v>1</v>
      </c>
      <c r="N343" s="1">
        <v>0.13300000000000001</v>
      </c>
      <c r="O343" s="1">
        <v>1163</v>
      </c>
      <c r="P343" s="1">
        <v>0.13275999999999999</v>
      </c>
      <c r="Q343" s="1">
        <v>1</v>
      </c>
      <c r="R343" s="1">
        <v>1163</v>
      </c>
      <c r="S343" s="1">
        <f t="shared" si="11"/>
        <v>154.39988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</row>
    <row r="344" spans="1:28">
      <c r="A344" s="1">
        <v>15620</v>
      </c>
      <c r="B344" s="1">
        <v>2021</v>
      </c>
      <c r="C344" s="1" t="s">
        <v>123</v>
      </c>
      <c r="D344" s="1" t="s">
        <v>629</v>
      </c>
      <c r="E344" s="1">
        <v>61599</v>
      </c>
      <c r="F344" s="1" t="s">
        <v>630</v>
      </c>
      <c r="G344" s="1"/>
      <c r="H344" s="1" t="s">
        <v>126</v>
      </c>
      <c r="I344" s="1" t="s">
        <v>127</v>
      </c>
      <c r="J344" s="1" t="s">
        <v>128</v>
      </c>
      <c r="K344" s="1" t="s">
        <v>38</v>
      </c>
      <c r="L344" s="1" t="str">
        <f t="shared" si="10"/>
        <v>SUN-SOLAR</v>
      </c>
      <c r="M344" s="1">
        <v>10</v>
      </c>
      <c r="N344" s="1">
        <v>0.185</v>
      </c>
      <c r="O344" s="1">
        <v>16240</v>
      </c>
      <c r="P344" s="1">
        <v>0.18539</v>
      </c>
      <c r="Q344" s="1">
        <v>10</v>
      </c>
      <c r="R344" s="1">
        <v>16240</v>
      </c>
      <c r="S344" s="1">
        <f t="shared" si="11"/>
        <v>3010.7336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</row>
    <row r="345" spans="1:28">
      <c r="A345" s="1">
        <v>15621</v>
      </c>
      <c r="B345" s="1">
        <v>2021</v>
      </c>
      <c r="C345" s="1" t="s">
        <v>123</v>
      </c>
      <c r="D345" s="1" t="s">
        <v>631</v>
      </c>
      <c r="E345" s="1">
        <v>50385</v>
      </c>
      <c r="F345" s="1" t="s">
        <v>269</v>
      </c>
      <c r="G345" s="1"/>
      <c r="H345" s="1" t="s">
        <v>126</v>
      </c>
      <c r="I345" s="1" t="s">
        <v>238</v>
      </c>
      <c r="J345" s="1" t="s">
        <v>166</v>
      </c>
      <c r="K345" s="1" t="s">
        <v>32</v>
      </c>
      <c r="L345" s="1" t="str">
        <f t="shared" si="10"/>
        <v>NG-GAS</v>
      </c>
      <c r="M345" s="1">
        <v>55</v>
      </c>
      <c r="N345" s="1">
        <v>4.5999999999999999E-2</v>
      </c>
      <c r="O345" s="1">
        <v>22179</v>
      </c>
      <c r="P345" s="1">
        <v>4.5999999999999999E-2</v>
      </c>
      <c r="Q345" s="1">
        <v>152</v>
      </c>
      <c r="R345" s="1">
        <v>61250</v>
      </c>
      <c r="S345" s="1">
        <f t="shared" si="11"/>
        <v>1020.234</v>
      </c>
      <c r="T345" s="1">
        <v>0.29499999999999998</v>
      </c>
      <c r="U345" s="1">
        <v>6.0000000000000001E-3</v>
      </c>
      <c r="V345" s="1">
        <v>1112.576</v>
      </c>
      <c r="W345" s="1">
        <v>2.1000000000000001E-2</v>
      </c>
      <c r="X345" s="1">
        <v>9.0299999999999994</v>
      </c>
      <c r="Y345" s="1">
        <v>0.17199999999999999</v>
      </c>
      <c r="Z345" s="1">
        <v>34072.646999999997</v>
      </c>
      <c r="AA345" s="1">
        <v>1277.9680000000001</v>
      </c>
      <c r="AB345" s="1">
        <v>2022</v>
      </c>
    </row>
    <row r="346" spans="1:28">
      <c r="A346" s="1">
        <v>15622</v>
      </c>
      <c r="B346" s="1">
        <v>2021</v>
      </c>
      <c r="C346" s="1" t="s">
        <v>123</v>
      </c>
      <c r="D346" s="1" t="s">
        <v>631</v>
      </c>
      <c r="E346" s="1">
        <v>50385</v>
      </c>
      <c r="F346" s="1" t="s">
        <v>270</v>
      </c>
      <c r="G346" s="1"/>
      <c r="H346" s="1" t="s">
        <v>126</v>
      </c>
      <c r="I346" s="1" t="s">
        <v>238</v>
      </c>
      <c r="J346" s="1" t="s">
        <v>166</v>
      </c>
      <c r="K346" s="1" t="s">
        <v>32</v>
      </c>
      <c r="L346" s="1" t="str">
        <f t="shared" si="10"/>
        <v>NG-GAS</v>
      </c>
      <c r="M346" s="1">
        <v>55</v>
      </c>
      <c r="N346" s="1">
        <v>4.9000000000000002E-2</v>
      </c>
      <c r="O346" s="1">
        <v>23439</v>
      </c>
      <c r="P346" s="1">
        <v>4.5999999999999999E-2</v>
      </c>
      <c r="Q346" s="1">
        <v>152</v>
      </c>
      <c r="R346" s="1">
        <v>61250</v>
      </c>
      <c r="S346" s="1">
        <f t="shared" si="11"/>
        <v>1078.194</v>
      </c>
      <c r="T346" s="1">
        <v>0.29499999999999998</v>
      </c>
      <c r="U346" s="1">
        <v>6.0000000000000001E-3</v>
      </c>
      <c r="V346" s="1">
        <v>1112.576</v>
      </c>
      <c r="W346" s="1">
        <v>2.1000000000000001E-2</v>
      </c>
      <c r="X346" s="1">
        <v>9.0299999999999994</v>
      </c>
      <c r="Y346" s="1">
        <v>0.17199999999999999</v>
      </c>
      <c r="Z346" s="1">
        <v>34072.646999999997</v>
      </c>
      <c r="AA346" s="1">
        <v>1277.9680000000001</v>
      </c>
      <c r="AB346" s="1">
        <v>2022</v>
      </c>
    </row>
    <row r="347" spans="1:28">
      <c r="A347" s="1">
        <v>15623</v>
      </c>
      <c r="B347" s="1">
        <v>2021</v>
      </c>
      <c r="C347" s="1" t="s">
        <v>123</v>
      </c>
      <c r="D347" s="1" t="s">
        <v>631</v>
      </c>
      <c r="E347" s="1">
        <v>50385</v>
      </c>
      <c r="F347" s="1" t="s">
        <v>442</v>
      </c>
      <c r="G347" s="1">
        <v>2</v>
      </c>
      <c r="H347" s="1" t="s">
        <v>126</v>
      </c>
      <c r="I347" s="1" t="s">
        <v>243</v>
      </c>
      <c r="J347" s="1" t="s">
        <v>166</v>
      </c>
      <c r="K347" s="1" t="s">
        <v>32</v>
      </c>
      <c r="L347" s="1" t="str">
        <f t="shared" si="10"/>
        <v>NG-GAS</v>
      </c>
      <c r="M347" s="1">
        <v>42</v>
      </c>
      <c r="N347" s="1">
        <v>4.2000000000000003E-2</v>
      </c>
      <c r="O347" s="1">
        <v>15632</v>
      </c>
      <c r="P347" s="1">
        <v>4.5999999999999999E-2</v>
      </c>
      <c r="Q347" s="1">
        <v>152</v>
      </c>
      <c r="R347" s="1">
        <v>61250</v>
      </c>
      <c r="S347" s="1">
        <f t="shared" si="11"/>
        <v>719.072</v>
      </c>
      <c r="T347" s="1">
        <v>0.29499999999999998</v>
      </c>
      <c r="U347" s="1">
        <v>6.0000000000000001E-3</v>
      </c>
      <c r="V347" s="1">
        <v>1112.576</v>
      </c>
      <c r="W347" s="1">
        <v>2.1000000000000001E-2</v>
      </c>
      <c r="X347" s="1">
        <v>9.0299999999999994</v>
      </c>
      <c r="Y347" s="1">
        <v>0.17199999999999999</v>
      </c>
      <c r="Z347" s="1">
        <v>34072.646999999997</v>
      </c>
      <c r="AA347" s="1">
        <v>1277.9680000000001</v>
      </c>
      <c r="AB347" s="1">
        <v>2022</v>
      </c>
    </row>
    <row r="348" spans="1:28">
      <c r="A348" s="1">
        <v>15624</v>
      </c>
      <c r="B348" s="1">
        <v>2021</v>
      </c>
      <c r="C348" s="1" t="s">
        <v>123</v>
      </c>
      <c r="D348" s="1" t="s">
        <v>632</v>
      </c>
      <c r="E348" s="1">
        <v>58079</v>
      </c>
      <c r="F348" s="1" t="s">
        <v>633</v>
      </c>
      <c r="G348" s="1"/>
      <c r="H348" s="1" t="s">
        <v>126</v>
      </c>
      <c r="I348" s="1" t="s">
        <v>238</v>
      </c>
      <c r="J348" s="1" t="s">
        <v>166</v>
      </c>
      <c r="K348" s="1" t="s">
        <v>32</v>
      </c>
      <c r="L348" s="1" t="str">
        <f t="shared" si="10"/>
        <v>NG-GAS</v>
      </c>
      <c r="M348" s="1">
        <v>225</v>
      </c>
      <c r="N348" s="1">
        <v>0.66800000000000004</v>
      </c>
      <c r="O348" s="1">
        <v>1316835</v>
      </c>
      <c r="P348" s="1">
        <v>0.66366999999999998</v>
      </c>
      <c r="Q348" s="1">
        <v>735</v>
      </c>
      <c r="R348" s="1">
        <v>4273117</v>
      </c>
      <c r="S348" s="1">
        <f t="shared" si="11"/>
        <v>873943.88445000001</v>
      </c>
      <c r="T348" s="1">
        <v>4.2999999999999997E-2</v>
      </c>
      <c r="U348" s="1">
        <v>4.0000000000000001E-3</v>
      </c>
      <c r="V348" s="1">
        <v>793.03599999999994</v>
      </c>
      <c r="W348" s="1">
        <v>1.4999999999999999E-2</v>
      </c>
      <c r="X348" s="1">
        <v>92.346999999999994</v>
      </c>
      <c r="Y348" s="1">
        <v>8.5540000000000003</v>
      </c>
      <c r="Z348" s="1">
        <v>1694368.757</v>
      </c>
      <c r="AA348" s="1">
        <v>65141.591999999997</v>
      </c>
      <c r="AB348" s="1">
        <v>0</v>
      </c>
    </row>
    <row r="349" spans="1:28">
      <c r="A349" s="1">
        <v>15625</v>
      </c>
      <c r="B349" s="1">
        <v>2021</v>
      </c>
      <c r="C349" s="1" t="s">
        <v>123</v>
      </c>
      <c r="D349" s="1" t="s">
        <v>632</v>
      </c>
      <c r="E349" s="1">
        <v>58079</v>
      </c>
      <c r="F349" s="1" t="s">
        <v>634</v>
      </c>
      <c r="G349" s="1"/>
      <c r="H349" s="1" t="s">
        <v>126</v>
      </c>
      <c r="I349" s="1" t="s">
        <v>238</v>
      </c>
      <c r="J349" s="1" t="s">
        <v>166</v>
      </c>
      <c r="K349" s="1" t="s">
        <v>32</v>
      </c>
      <c r="L349" s="1" t="str">
        <f t="shared" si="10"/>
        <v>NG-GAS</v>
      </c>
      <c r="M349" s="1">
        <v>225</v>
      </c>
      <c r="N349" s="1">
        <v>0.72</v>
      </c>
      <c r="O349" s="1">
        <v>1418776</v>
      </c>
      <c r="P349" s="1">
        <v>0.66366999999999998</v>
      </c>
      <c r="Q349" s="1">
        <v>735</v>
      </c>
      <c r="R349" s="1">
        <v>4273117</v>
      </c>
      <c r="S349" s="1">
        <f t="shared" si="11"/>
        <v>941599.06791999994</v>
      </c>
      <c r="T349" s="1">
        <v>4.2999999999999997E-2</v>
      </c>
      <c r="U349" s="1">
        <v>4.0000000000000001E-3</v>
      </c>
      <c r="V349" s="1">
        <v>793.03599999999994</v>
      </c>
      <c r="W349" s="1">
        <v>1.4999999999999999E-2</v>
      </c>
      <c r="X349" s="1">
        <v>92.346999999999994</v>
      </c>
      <c r="Y349" s="1">
        <v>8.5540000000000003</v>
      </c>
      <c r="Z349" s="1">
        <v>1694368.757</v>
      </c>
      <c r="AA349" s="1">
        <v>65141.591999999997</v>
      </c>
      <c r="AB349" s="1">
        <v>0</v>
      </c>
    </row>
    <row r="350" spans="1:28">
      <c r="A350" s="1">
        <v>15626</v>
      </c>
      <c r="B350" s="1">
        <v>2021</v>
      </c>
      <c r="C350" s="1" t="s">
        <v>123</v>
      </c>
      <c r="D350" s="1" t="s">
        <v>632</v>
      </c>
      <c r="E350" s="1">
        <v>58079</v>
      </c>
      <c r="F350" s="1" t="s">
        <v>635</v>
      </c>
      <c r="G350" s="1">
        <v>2</v>
      </c>
      <c r="H350" s="1" t="s">
        <v>126</v>
      </c>
      <c r="I350" s="1" t="s">
        <v>243</v>
      </c>
      <c r="J350" s="1" t="s">
        <v>166</v>
      </c>
      <c r="K350" s="1" t="s">
        <v>32</v>
      </c>
      <c r="L350" s="1" t="str">
        <f t="shared" si="10"/>
        <v>NG-GAS</v>
      </c>
      <c r="M350" s="1">
        <v>285</v>
      </c>
      <c r="N350" s="1">
        <v>0.61599999999999999</v>
      </c>
      <c r="O350" s="1">
        <v>1537506</v>
      </c>
      <c r="P350" s="1">
        <v>0.66366999999999998</v>
      </c>
      <c r="Q350" s="1">
        <v>735</v>
      </c>
      <c r="R350" s="1">
        <v>4273117</v>
      </c>
      <c r="S350" s="1">
        <f t="shared" si="11"/>
        <v>1020396.60702</v>
      </c>
      <c r="T350" s="1">
        <v>4.2999999999999997E-2</v>
      </c>
      <c r="U350" s="1">
        <v>4.0000000000000001E-3</v>
      </c>
      <c r="V350" s="1">
        <v>793.03599999999994</v>
      </c>
      <c r="W350" s="1">
        <v>1.4999999999999999E-2</v>
      </c>
      <c r="X350" s="1">
        <v>92.346999999999994</v>
      </c>
      <c r="Y350" s="1">
        <v>8.5540000000000003</v>
      </c>
      <c r="Z350" s="1">
        <v>1694368.757</v>
      </c>
      <c r="AA350" s="1">
        <v>65141.591999999997</v>
      </c>
      <c r="AB350" s="1">
        <v>0</v>
      </c>
    </row>
    <row r="351" spans="1:28">
      <c r="A351" s="1">
        <v>15627</v>
      </c>
      <c r="B351" s="1">
        <v>2021</v>
      </c>
      <c r="C351" s="1" t="s">
        <v>123</v>
      </c>
      <c r="D351" s="1" t="s">
        <v>636</v>
      </c>
      <c r="E351" s="1">
        <v>60378</v>
      </c>
      <c r="F351" s="1" t="s">
        <v>132</v>
      </c>
      <c r="G351" s="1"/>
      <c r="H351" s="1" t="s">
        <v>126</v>
      </c>
      <c r="I351" s="1" t="s">
        <v>127</v>
      </c>
      <c r="J351" s="1" t="s">
        <v>128</v>
      </c>
      <c r="K351" s="1" t="s">
        <v>38</v>
      </c>
      <c r="L351" s="1" t="str">
        <f t="shared" si="10"/>
        <v>SUN-SOLAR</v>
      </c>
      <c r="M351" s="1">
        <v>5</v>
      </c>
      <c r="N351" s="1">
        <v>0.151</v>
      </c>
      <c r="O351" s="1">
        <v>6621</v>
      </c>
      <c r="P351" s="1">
        <v>0.15115999999999999</v>
      </c>
      <c r="Q351" s="1">
        <v>5</v>
      </c>
      <c r="R351" s="1">
        <v>6621</v>
      </c>
      <c r="S351" s="1">
        <f t="shared" si="11"/>
        <v>1000.8303599999999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</row>
    <row r="352" spans="1:28">
      <c r="A352" s="1">
        <v>15628</v>
      </c>
      <c r="B352" s="1">
        <v>2021</v>
      </c>
      <c r="C352" s="1" t="s">
        <v>123</v>
      </c>
      <c r="D352" s="1" t="s">
        <v>637</v>
      </c>
      <c r="E352" s="1">
        <v>57948</v>
      </c>
      <c r="F352" s="1" t="s">
        <v>638</v>
      </c>
      <c r="G352" s="1"/>
      <c r="H352" s="1" t="s">
        <v>126</v>
      </c>
      <c r="I352" s="1" t="s">
        <v>127</v>
      </c>
      <c r="J352" s="1" t="s">
        <v>128</v>
      </c>
      <c r="K352" s="1" t="s">
        <v>38</v>
      </c>
      <c r="L352" s="1" t="str">
        <f t="shared" si="10"/>
        <v>SUN-SOLAR</v>
      </c>
      <c r="M352" s="1">
        <v>10</v>
      </c>
      <c r="N352" s="1">
        <v>0.19</v>
      </c>
      <c r="O352" s="1">
        <v>16684</v>
      </c>
      <c r="P352" s="1">
        <v>0.19045999999999999</v>
      </c>
      <c r="Q352" s="1">
        <v>10</v>
      </c>
      <c r="R352" s="1">
        <v>16684</v>
      </c>
      <c r="S352" s="1">
        <f t="shared" si="11"/>
        <v>3177.6346399999998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</row>
    <row r="353" spans="1:28">
      <c r="A353" s="1">
        <v>15629</v>
      </c>
      <c r="B353" s="1">
        <v>2021</v>
      </c>
      <c r="C353" s="1" t="s">
        <v>123</v>
      </c>
      <c r="D353" s="1" t="s">
        <v>639</v>
      </c>
      <c r="E353" s="1">
        <v>57724</v>
      </c>
      <c r="F353" s="1" t="s">
        <v>640</v>
      </c>
      <c r="G353" s="1"/>
      <c r="H353" s="1" t="s">
        <v>126</v>
      </c>
      <c r="I353" s="1" t="s">
        <v>127</v>
      </c>
      <c r="J353" s="1" t="s">
        <v>128</v>
      </c>
      <c r="K353" s="1" t="s">
        <v>38</v>
      </c>
      <c r="L353" s="1" t="str">
        <f t="shared" si="10"/>
        <v>SUN-SOLAR</v>
      </c>
      <c r="M353" s="1">
        <v>2.5</v>
      </c>
      <c r="N353" s="1">
        <v>0.14000000000000001</v>
      </c>
      <c r="O353" s="1">
        <v>3061</v>
      </c>
      <c r="P353" s="1">
        <v>0.13977000000000001</v>
      </c>
      <c r="Q353" s="1">
        <v>2.5</v>
      </c>
      <c r="R353" s="1">
        <v>3061</v>
      </c>
      <c r="S353" s="1">
        <f t="shared" si="11"/>
        <v>427.83597000000003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</row>
    <row r="354" spans="1:28">
      <c r="A354" s="1">
        <v>15630</v>
      </c>
      <c r="B354" s="1">
        <v>2021</v>
      </c>
      <c r="C354" s="1" t="s">
        <v>123</v>
      </c>
      <c r="D354" s="1" t="s">
        <v>641</v>
      </c>
      <c r="E354" s="1">
        <v>60806</v>
      </c>
      <c r="F354" s="1" t="s">
        <v>132</v>
      </c>
      <c r="G354" s="1"/>
      <c r="H354" s="1" t="s">
        <v>126</v>
      </c>
      <c r="I354" s="1" t="s">
        <v>127</v>
      </c>
      <c r="J354" s="1" t="s">
        <v>128</v>
      </c>
      <c r="K354" s="1" t="s">
        <v>38</v>
      </c>
      <c r="L354" s="1" t="str">
        <f t="shared" si="10"/>
        <v>SUN-SOLAR</v>
      </c>
      <c r="M354" s="1">
        <v>1.6</v>
      </c>
      <c r="N354" s="1">
        <v>0.154</v>
      </c>
      <c r="O354" s="1">
        <v>2158</v>
      </c>
      <c r="P354" s="1">
        <v>0.15397</v>
      </c>
      <c r="Q354" s="1">
        <v>1.6</v>
      </c>
      <c r="R354" s="1">
        <v>2158</v>
      </c>
      <c r="S354" s="1">
        <f t="shared" si="11"/>
        <v>332.26725999999996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</row>
    <row r="355" spans="1:28">
      <c r="A355" s="1">
        <v>15631</v>
      </c>
      <c r="B355" s="1">
        <v>2021</v>
      </c>
      <c r="C355" s="1" t="s">
        <v>123</v>
      </c>
      <c r="D355" s="1" t="s">
        <v>642</v>
      </c>
      <c r="E355" s="1">
        <v>58358</v>
      </c>
      <c r="F355" s="1" t="s">
        <v>643</v>
      </c>
      <c r="G355" s="1"/>
      <c r="H355" s="1" t="s">
        <v>126</v>
      </c>
      <c r="I355" s="1" t="s">
        <v>127</v>
      </c>
      <c r="J355" s="1" t="s">
        <v>128</v>
      </c>
      <c r="K355" s="1" t="s">
        <v>38</v>
      </c>
      <c r="L355" s="1" t="str">
        <f t="shared" si="10"/>
        <v>SUN-SOLAR</v>
      </c>
      <c r="M355" s="1">
        <v>4.0999999999999996</v>
      </c>
      <c r="N355" s="1">
        <v>0.14599999999999999</v>
      </c>
      <c r="O355" s="1">
        <v>5226</v>
      </c>
      <c r="P355" s="1">
        <v>0.14551</v>
      </c>
      <c r="Q355" s="1">
        <v>4.0999999999999996</v>
      </c>
      <c r="R355" s="1">
        <v>5226</v>
      </c>
      <c r="S355" s="1">
        <f t="shared" si="11"/>
        <v>760.43525999999997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</row>
    <row r="356" spans="1:28">
      <c r="A356" s="1">
        <v>15632</v>
      </c>
      <c r="B356" s="1">
        <v>2021</v>
      </c>
      <c r="C356" s="1" t="s">
        <v>123</v>
      </c>
      <c r="D356" s="1" t="s">
        <v>644</v>
      </c>
      <c r="E356" s="1">
        <v>59318</v>
      </c>
      <c r="F356" s="1" t="s">
        <v>645</v>
      </c>
      <c r="G356" s="1"/>
      <c r="H356" s="1" t="s">
        <v>126</v>
      </c>
      <c r="I356" s="1" t="s">
        <v>127</v>
      </c>
      <c r="J356" s="1" t="s">
        <v>128</v>
      </c>
      <c r="K356" s="1" t="s">
        <v>38</v>
      </c>
      <c r="L356" s="1" t="str">
        <f t="shared" si="10"/>
        <v>SUN-SOLAR</v>
      </c>
      <c r="M356" s="1">
        <v>5</v>
      </c>
      <c r="N356" s="1">
        <v>0.17</v>
      </c>
      <c r="O356" s="1">
        <v>7436</v>
      </c>
      <c r="P356" s="1">
        <v>0.16977</v>
      </c>
      <c r="Q356" s="1">
        <v>5</v>
      </c>
      <c r="R356" s="1">
        <v>7436</v>
      </c>
      <c r="S356" s="1">
        <f t="shared" si="11"/>
        <v>1262.4097200000001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</row>
    <row r="357" spans="1:28">
      <c r="A357" s="1">
        <v>15633</v>
      </c>
      <c r="B357" s="1">
        <v>2021</v>
      </c>
      <c r="C357" s="1" t="s">
        <v>123</v>
      </c>
      <c r="D357" s="1" t="s">
        <v>646</v>
      </c>
      <c r="E357" s="1">
        <v>62903</v>
      </c>
      <c r="F357" s="1" t="s">
        <v>647</v>
      </c>
      <c r="G357" s="1"/>
      <c r="H357" s="1" t="s">
        <v>126</v>
      </c>
      <c r="I357" s="1" t="s">
        <v>127</v>
      </c>
      <c r="J357" s="1" t="s">
        <v>128</v>
      </c>
      <c r="K357" s="1" t="s">
        <v>38</v>
      </c>
      <c r="L357" s="1" t="str">
        <f t="shared" si="10"/>
        <v>SUN-SOLAR</v>
      </c>
      <c r="M357" s="1">
        <v>6.1</v>
      </c>
      <c r="N357" s="1">
        <v>0.16900000000000001</v>
      </c>
      <c r="O357" s="1">
        <v>9042.3870000000006</v>
      </c>
      <c r="P357" s="1">
        <v>0.16922000000000001</v>
      </c>
      <c r="Q357" s="1">
        <v>10.6</v>
      </c>
      <c r="R357" s="1">
        <v>15713</v>
      </c>
      <c r="S357" s="1">
        <f t="shared" si="11"/>
        <v>1530.1527281400001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</row>
    <row r="358" spans="1:28">
      <c r="A358" s="1">
        <v>15634</v>
      </c>
      <c r="B358" s="1">
        <v>2021</v>
      </c>
      <c r="C358" s="1" t="s">
        <v>123</v>
      </c>
      <c r="D358" s="1" t="s">
        <v>646</v>
      </c>
      <c r="E358" s="1">
        <v>62903</v>
      </c>
      <c r="F358" s="1" t="s">
        <v>648</v>
      </c>
      <c r="G358" s="1"/>
      <c r="H358" s="1" t="s">
        <v>126</v>
      </c>
      <c r="I358" s="1" t="s">
        <v>127</v>
      </c>
      <c r="J358" s="1" t="s">
        <v>128</v>
      </c>
      <c r="K358" s="1" t="s">
        <v>38</v>
      </c>
      <c r="L358" s="1" t="str">
        <f t="shared" si="10"/>
        <v>SUN-SOLAR</v>
      </c>
      <c r="M358" s="1">
        <v>4.5</v>
      </c>
      <c r="N358" s="1">
        <v>0.16900000000000001</v>
      </c>
      <c r="O358" s="1">
        <v>6670.6130000000003</v>
      </c>
      <c r="P358" s="1">
        <v>0.16922000000000001</v>
      </c>
      <c r="Q358" s="1">
        <v>10.6</v>
      </c>
      <c r="R358" s="1">
        <v>15713</v>
      </c>
      <c r="S358" s="1">
        <f t="shared" si="11"/>
        <v>1128.8011318600002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</row>
    <row r="359" spans="1:28">
      <c r="A359" s="1">
        <v>15635</v>
      </c>
      <c r="B359" s="1">
        <v>2021</v>
      </c>
      <c r="C359" s="1" t="s">
        <v>123</v>
      </c>
      <c r="D359" s="1" t="s">
        <v>649</v>
      </c>
      <c r="E359" s="1">
        <v>54980</v>
      </c>
      <c r="F359" s="1" t="s">
        <v>650</v>
      </c>
      <c r="G359" s="1"/>
      <c r="H359" s="1" t="s">
        <v>126</v>
      </c>
      <c r="I359" s="1" t="s">
        <v>155</v>
      </c>
      <c r="J359" s="1" t="s">
        <v>156</v>
      </c>
      <c r="K359" s="1" t="s">
        <v>29</v>
      </c>
      <c r="L359" s="1" t="str">
        <f t="shared" si="10"/>
        <v>LFG-BIOMASS</v>
      </c>
      <c r="M359" s="1">
        <v>0.8</v>
      </c>
      <c r="N359" s="1">
        <v>0.68899999999999995</v>
      </c>
      <c r="O359" s="1">
        <v>4830.7780000000002</v>
      </c>
      <c r="P359" s="1">
        <v>0.68932000000000004</v>
      </c>
      <c r="Q359" s="1">
        <v>14.4</v>
      </c>
      <c r="R359" s="1">
        <v>86954.004000000001</v>
      </c>
      <c r="S359" s="1">
        <f t="shared" si="11"/>
        <v>3329.9518909600006</v>
      </c>
      <c r="T359" s="1">
        <v>0</v>
      </c>
      <c r="U359" s="1">
        <v>0.38400000000000001</v>
      </c>
      <c r="V359" s="1">
        <v>0</v>
      </c>
      <c r="W359" s="1">
        <v>0</v>
      </c>
      <c r="X359" s="1">
        <v>0</v>
      </c>
      <c r="Y359" s="1">
        <v>16.693999999999999</v>
      </c>
      <c r="Z359" s="1">
        <v>2E-3</v>
      </c>
      <c r="AA359" s="1">
        <v>0</v>
      </c>
      <c r="AB359" s="1">
        <v>0</v>
      </c>
    </row>
    <row r="360" spans="1:28">
      <c r="A360" s="1">
        <v>15636</v>
      </c>
      <c r="B360" s="1">
        <v>2021</v>
      </c>
      <c r="C360" s="1" t="s">
        <v>123</v>
      </c>
      <c r="D360" s="1" t="s">
        <v>649</v>
      </c>
      <c r="E360" s="1">
        <v>54980</v>
      </c>
      <c r="F360" s="1" t="s">
        <v>651</v>
      </c>
      <c r="G360" s="1"/>
      <c r="H360" s="1" t="s">
        <v>126</v>
      </c>
      <c r="I360" s="1" t="s">
        <v>155</v>
      </c>
      <c r="J360" s="1" t="s">
        <v>156</v>
      </c>
      <c r="K360" s="1" t="s">
        <v>29</v>
      </c>
      <c r="L360" s="1" t="str">
        <f t="shared" si="10"/>
        <v>LFG-BIOMASS</v>
      </c>
      <c r="M360" s="1">
        <v>1.6</v>
      </c>
      <c r="N360" s="1">
        <v>0.68899999999999995</v>
      </c>
      <c r="O360" s="1">
        <v>9661.5560000000005</v>
      </c>
      <c r="P360" s="1">
        <v>0.68932000000000004</v>
      </c>
      <c r="Q360" s="1">
        <v>14.4</v>
      </c>
      <c r="R360" s="1">
        <v>86954.004000000001</v>
      </c>
      <c r="S360" s="1">
        <f t="shared" si="11"/>
        <v>6659.9037819200012</v>
      </c>
      <c r="T360" s="1">
        <v>0</v>
      </c>
      <c r="U360" s="1">
        <v>0.38400000000000001</v>
      </c>
      <c r="V360" s="1">
        <v>0</v>
      </c>
      <c r="W360" s="1">
        <v>0</v>
      </c>
      <c r="X360" s="1">
        <v>0</v>
      </c>
      <c r="Y360" s="1">
        <v>16.693999999999999</v>
      </c>
      <c r="Z360" s="1">
        <v>2E-3</v>
      </c>
      <c r="AA360" s="1">
        <v>0</v>
      </c>
      <c r="AB360" s="1">
        <v>0</v>
      </c>
    </row>
    <row r="361" spans="1:28">
      <c r="A361" s="1">
        <v>15637</v>
      </c>
      <c r="B361" s="1">
        <v>2021</v>
      </c>
      <c r="C361" s="1" t="s">
        <v>123</v>
      </c>
      <c r="D361" s="1" t="s">
        <v>649</v>
      </c>
      <c r="E361" s="1">
        <v>54980</v>
      </c>
      <c r="F361" s="1" t="s">
        <v>652</v>
      </c>
      <c r="G361" s="1"/>
      <c r="H361" s="1" t="s">
        <v>126</v>
      </c>
      <c r="I361" s="1" t="s">
        <v>155</v>
      </c>
      <c r="J361" s="1" t="s">
        <v>156</v>
      </c>
      <c r="K361" s="1" t="s">
        <v>29</v>
      </c>
      <c r="L361" s="1" t="str">
        <f t="shared" si="10"/>
        <v>LFG-BIOMASS</v>
      </c>
      <c r="M361" s="1">
        <v>1.6</v>
      </c>
      <c r="N361" s="1">
        <v>0.68899999999999995</v>
      </c>
      <c r="O361" s="1">
        <v>9661.5560000000005</v>
      </c>
      <c r="P361" s="1">
        <v>0.68932000000000004</v>
      </c>
      <c r="Q361" s="1">
        <v>14.4</v>
      </c>
      <c r="R361" s="1">
        <v>86954.004000000001</v>
      </c>
      <c r="S361" s="1">
        <f t="shared" si="11"/>
        <v>6659.9037819200012</v>
      </c>
      <c r="T361" s="1">
        <v>0</v>
      </c>
      <c r="U361" s="1">
        <v>0.38400000000000001</v>
      </c>
      <c r="V361" s="1">
        <v>0</v>
      </c>
      <c r="W361" s="1">
        <v>0</v>
      </c>
      <c r="X361" s="1">
        <v>0</v>
      </c>
      <c r="Y361" s="1">
        <v>16.693999999999999</v>
      </c>
      <c r="Z361" s="1">
        <v>2E-3</v>
      </c>
      <c r="AA361" s="1">
        <v>0</v>
      </c>
      <c r="AB361" s="1">
        <v>0</v>
      </c>
    </row>
    <row r="362" spans="1:28">
      <c r="A362" s="1">
        <v>15638</v>
      </c>
      <c r="B362" s="1">
        <v>2021</v>
      </c>
      <c r="C362" s="1" t="s">
        <v>123</v>
      </c>
      <c r="D362" s="1" t="s">
        <v>649</v>
      </c>
      <c r="E362" s="1">
        <v>54980</v>
      </c>
      <c r="F362" s="1" t="s">
        <v>653</v>
      </c>
      <c r="G362" s="1"/>
      <c r="H362" s="1" t="s">
        <v>126</v>
      </c>
      <c r="I362" s="1" t="s">
        <v>155</v>
      </c>
      <c r="J362" s="1" t="s">
        <v>156</v>
      </c>
      <c r="K362" s="1" t="s">
        <v>29</v>
      </c>
      <c r="L362" s="1" t="str">
        <f t="shared" si="10"/>
        <v>LFG-BIOMASS</v>
      </c>
      <c r="M362" s="1">
        <v>1.6</v>
      </c>
      <c r="N362" s="1">
        <v>0.68899999999999995</v>
      </c>
      <c r="O362" s="1">
        <v>9661.5560000000005</v>
      </c>
      <c r="P362" s="1">
        <v>0.68932000000000004</v>
      </c>
      <c r="Q362" s="1">
        <v>14.4</v>
      </c>
      <c r="R362" s="1">
        <v>86954.004000000001</v>
      </c>
      <c r="S362" s="1">
        <f t="shared" si="11"/>
        <v>6659.9037819200012</v>
      </c>
      <c r="T362" s="1">
        <v>0</v>
      </c>
      <c r="U362" s="1">
        <v>0.38400000000000001</v>
      </c>
      <c r="V362" s="1">
        <v>0</v>
      </c>
      <c r="W362" s="1">
        <v>0</v>
      </c>
      <c r="X362" s="1">
        <v>0</v>
      </c>
      <c r="Y362" s="1">
        <v>16.693999999999999</v>
      </c>
      <c r="Z362" s="1">
        <v>2E-3</v>
      </c>
      <c r="AA362" s="1">
        <v>0</v>
      </c>
      <c r="AB362" s="1">
        <v>0</v>
      </c>
    </row>
    <row r="363" spans="1:28">
      <c r="A363" s="1">
        <v>15639</v>
      </c>
      <c r="B363" s="1">
        <v>2021</v>
      </c>
      <c r="C363" s="1" t="s">
        <v>123</v>
      </c>
      <c r="D363" s="1" t="s">
        <v>649</v>
      </c>
      <c r="E363" s="1">
        <v>54980</v>
      </c>
      <c r="F363" s="1" t="s">
        <v>654</v>
      </c>
      <c r="G363" s="1"/>
      <c r="H363" s="1" t="s">
        <v>126</v>
      </c>
      <c r="I363" s="1" t="s">
        <v>155</v>
      </c>
      <c r="J363" s="1" t="s">
        <v>156</v>
      </c>
      <c r="K363" s="1" t="s">
        <v>29</v>
      </c>
      <c r="L363" s="1" t="str">
        <f t="shared" si="10"/>
        <v>LFG-BIOMASS</v>
      </c>
      <c r="M363" s="1">
        <v>0.8</v>
      </c>
      <c r="N363" s="1">
        <v>0.68899999999999995</v>
      </c>
      <c r="O363" s="1">
        <v>4830.7780000000002</v>
      </c>
      <c r="P363" s="1">
        <v>0.68932000000000004</v>
      </c>
      <c r="Q363" s="1">
        <v>14.4</v>
      </c>
      <c r="R363" s="1">
        <v>86954.004000000001</v>
      </c>
      <c r="S363" s="1">
        <f t="shared" si="11"/>
        <v>3329.9518909600006</v>
      </c>
      <c r="T363" s="1">
        <v>0</v>
      </c>
      <c r="U363" s="1">
        <v>0.38400000000000001</v>
      </c>
      <c r="V363" s="1">
        <v>0</v>
      </c>
      <c r="W363" s="1">
        <v>0</v>
      </c>
      <c r="X363" s="1">
        <v>0</v>
      </c>
      <c r="Y363" s="1">
        <v>16.693999999999999</v>
      </c>
      <c r="Z363" s="1">
        <v>2E-3</v>
      </c>
      <c r="AA363" s="1">
        <v>0</v>
      </c>
      <c r="AB363" s="1">
        <v>0</v>
      </c>
    </row>
    <row r="364" spans="1:28">
      <c r="A364" s="1">
        <v>15640</v>
      </c>
      <c r="B364" s="1">
        <v>2021</v>
      </c>
      <c r="C364" s="1" t="s">
        <v>123</v>
      </c>
      <c r="D364" s="1" t="s">
        <v>649</v>
      </c>
      <c r="E364" s="1">
        <v>54980</v>
      </c>
      <c r="F364" s="1" t="s">
        <v>655</v>
      </c>
      <c r="G364" s="1"/>
      <c r="H364" s="1" t="s">
        <v>126</v>
      </c>
      <c r="I364" s="1" t="s">
        <v>155</v>
      </c>
      <c r="J364" s="1" t="s">
        <v>156</v>
      </c>
      <c r="K364" s="1" t="s">
        <v>29</v>
      </c>
      <c r="L364" s="1" t="str">
        <f t="shared" si="10"/>
        <v>LFG-BIOMASS</v>
      </c>
      <c r="M364" s="1">
        <v>0.8</v>
      </c>
      <c r="N364" s="1">
        <v>0.68899999999999995</v>
      </c>
      <c r="O364" s="1">
        <v>4830.7780000000002</v>
      </c>
      <c r="P364" s="1">
        <v>0.68932000000000004</v>
      </c>
      <c r="Q364" s="1">
        <v>14.4</v>
      </c>
      <c r="R364" s="1">
        <v>86954.004000000001</v>
      </c>
      <c r="S364" s="1">
        <f t="shared" si="11"/>
        <v>3329.9518909600006</v>
      </c>
      <c r="T364" s="1">
        <v>0</v>
      </c>
      <c r="U364" s="1">
        <v>0.38400000000000001</v>
      </c>
      <c r="V364" s="1">
        <v>0</v>
      </c>
      <c r="W364" s="1">
        <v>0</v>
      </c>
      <c r="X364" s="1">
        <v>0</v>
      </c>
      <c r="Y364" s="1">
        <v>16.693999999999999</v>
      </c>
      <c r="Z364" s="1">
        <v>2E-3</v>
      </c>
      <c r="AA364" s="1">
        <v>0</v>
      </c>
      <c r="AB364" s="1">
        <v>0</v>
      </c>
    </row>
    <row r="365" spans="1:28">
      <c r="A365" s="1">
        <v>15641</v>
      </c>
      <c r="B365" s="1">
        <v>2021</v>
      </c>
      <c r="C365" s="1" t="s">
        <v>123</v>
      </c>
      <c r="D365" s="1" t="s">
        <v>649</v>
      </c>
      <c r="E365" s="1">
        <v>54980</v>
      </c>
      <c r="F365" s="1" t="s">
        <v>656</v>
      </c>
      <c r="G365" s="1"/>
      <c r="H365" s="1" t="s">
        <v>126</v>
      </c>
      <c r="I365" s="1" t="s">
        <v>155</v>
      </c>
      <c r="J365" s="1" t="s">
        <v>156</v>
      </c>
      <c r="K365" s="1" t="s">
        <v>29</v>
      </c>
      <c r="L365" s="1" t="str">
        <f t="shared" si="10"/>
        <v>LFG-BIOMASS</v>
      </c>
      <c r="M365" s="1">
        <v>0.8</v>
      </c>
      <c r="N365" s="1">
        <v>0.68899999999999995</v>
      </c>
      <c r="O365" s="1">
        <v>4830.7780000000002</v>
      </c>
      <c r="P365" s="1">
        <v>0.68932000000000004</v>
      </c>
      <c r="Q365" s="1">
        <v>14.4</v>
      </c>
      <c r="R365" s="1">
        <v>86954.004000000001</v>
      </c>
      <c r="S365" s="1">
        <f t="shared" si="11"/>
        <v>3329.9518909600006</v>
      </c>
      <c r="T365" s="1">
        <v>0</v>
      </c>
      <c r="U365" s="1">
        <v>0.38400000000000001</v>
      </c>
      <c r="V365" s="1">
        <v>0</v>
      </c>
      <c r="W365" s="1">
        <v>0</v>
      </c>
      <c r="X365" s="1">
        <v>0</v>
      </c>
      <c r="Y365" s="1">
        <v>16.693999999999999</v>
      </c>
      <c r="Z365" s="1">
        <v>2E-3</v>
      </c>
      <c r="AA365" s="1">
        <v>0</v>
      </c>
      <c r="AB365" s="1">
        <v>0</v>
      </c>
    </row>
    <row r="366" spans="1:28">
      <c r="A366" s="1">
        <v>15642</v>
      </c>
      <c r="B366" s="1">
        <v>2021</v>
      </c>
      <c r="C366" s="1" t="s">
        <v>123</v>
      </c>
      <c r="D366" s="1" t="s">
        <v>649</v>
      </c>
      <c r="E366" s="1">
        <v>54980</v>
      </c>
      <c r="F366" s="1" t="s">
        <v>657</v>
      </c>
      <c r="G366" s="1"/>
      <c r="H366" s="1" t="s">
        <v>126</v>
      </c>
      <c r="I366" s="1" t="s">
        <v>155</v>
      </c>
      <c r="J366" s="1" t="s">
        <v>156</v>
      </c>
      <c r="K366" s="1" t="s">
        <v>29</v>
      </c>
      <c r="L366" s="1" t="str">
        <f t="shared" si="10"/>
        <v>LFG-BIOMASS</v>
      </c>
      <c r="M366" s="1">
        <v>0.8</v>
      </c>
      <c r="N366" s="1">
        <v>0.68899999999999995</v>
      </c>
      <c r="O366" s="1">
        <v>4830.7780000000002</v>
      </c>
      <c r="P366" s="1">
        <v>0.68932000000000004</v>
      </c>
      <c r="Q366" s="1">
        <v>14.4</v>
      </c>
      <c r="R366" s="1">
        <v>86954.004000000001</v>
      </c>
      <c r="S366" s="1">
        <f t="shared" si="11"/>
        <v>3329.9518909600006</v>
      </c>
      <c r="T366" s="1">
        <v>0</v>
      </c>
      <c r="U366" s="1">
        <v>0.38400000000000001</v>
      </c>
      <c r="V366" s="1">
        <v>0</v>
      </c>
      <c r="W366" s="1">
        <v>0</v>
      </c>
      <c r="X366" s="1">
        <v>0</v>
      </c>
      <c r="Y366" s="1">
        <v>16.693999999999999</v>
      </c>
      <c r="Z366" s="1">
        <v>2E-3</v>
      </c>
      <c r="AA366" s="1">
        <v>0</v>
      </c>
      <c r="AB366" s="1">
        <v>0</v>
      </c>
    </row>
    <row r="367" spans="1:28">
      <c r="A367" s="1">
        <v>15643</v>
      </c>
      <c r="B367" s="1">
        <v>2021</v>
      </c>
      <c r="C367" s="1" t="s">
        <v>123</v>
      </c>
      <c r="D367" s="1" t="s">
        <v>649</v>
      </c>
      <c r="E367" s="1">
        <v>54980</v>
      </c>
      <c r="F367" s="1" t="s">
        <v>658</v>
      </c>
      <c r="G367" s="1"/>
      <c r="H367" s="1" t="s">
        <v>126</v>
      </c>
      <c r="I367" s="1" t="s">
        <v>155</v>
      </c>
      <c r="J367" s="1" t="s">
        <v>156</v>
      </c>
      <c r="K367" s="1" t="s">
        <v>29</v>
      </c>
      <c r="L367" s="1" t="str">
        <f t="shared" si="10"/>
        <v>LFG-BIOMASS</v>
      </c>
      <c r="M367" s="1">
        <v>0.8</v>
      </c>
      <c r="N367" s="1">
        <v>0.68899999999999995</v>
      </c>
      <c r="O367" s="1">
        <v>4830.7780000000002</v>
      </c>
      <c r="P367" s="1">
        <v>0.68932000000000004</v>
      </c>
      <c r="Q367" s="1">
        <v>14.4</v>
      </c>
      <c r="R367" s="1">
        <v>86954.004000000001</v>
      </c>
      <c r="S367" s="1">
        <f t="shared" si="11"/>
        <v>3329.9518909600006</v>
      </c>
      <c r="T367" s="1">
        <v>0</v>
      </c>
      <c r="U367" s="1">
        <v>0.38400000000000001</v>
      </c>
      <c r="V367" s="1">
        <v>0</v>
      </c>
      <c r="W367" s="1">
        <v>0</v>
      </c>
      <c r="X367" s="1">
        <v>0</v>
      </c>
      <c r="Y367" s="1">
        <v>16.693999999999999</v>
      </c>
      <c r="Z367" s="1">
        <v>2E-3</v>
      </c>
      <c r="AA367" s="1">
        <v>0</v>
      </c>
      <c r="AB367" s="1">
        <v>0</v>
      </c>
    </row>
    <row r="368" spans="1:28">
      <c r="A368" s="1">
        <v>15644</v>
      </c>
      <c r="B368" s="1">
        <v>2021</v>
      </c>
      <c r="C368" s="1" t="s">
        <v>123</v>
      </c>
      <c r="D368" s="1" t="s">
        <v>649</v>
      </c>
      <c r="E368" s="1">
        <v>54980</v>
      </c>
      <c r="F368" s="1" t="s">
        <v>659</v>
      </c>
      <c r="G368" s="1"/>
      <c r="H368" s="1" t="s">
        <v>126</v>
      </c>
      <c r="I368" s="1" t="s">
        <v>155</v>
      </c>
      <c r="J368" s="1" t="s">
        <v>156</v>
      </c>
      <c r="K368" s="1" t="s">
        <v>29</v>
      </c>
      <c r="L368" s="1" t="str">
        <f t="shared" si="10"/>
        <v>LFG-BIOMASS</v>
      </c>
      <c r="M368" s="1">
        <v>1.6</v>
      </c>
      <c r="N368" s="1">
        <v>0.68899999999999995</v>
      </c>
      <c r="O368" s="1">
        <v>9661.5560000000005</v>
      </c>
      <c r="P368" s="1">
        <v>0.68932000000000004</v>
      </c>
      <c r="Q368" s="1">
        <v>14.4</v>
      </c>
      <c r="R368" s="1">
        <v>86954.004000000001</v>
      </c>
      <c r="S368" s="1">
        <f t="shared" si="11"/>
        <v>6659.9037819200012</v>
      </c>
      <c r="T368" s="1">
        <v>0</v>
      </c>
      <c r="U368" s="1">
        <v>0.38400000000000001</v>
      </c>
      <c r="V368" s="1">
        <v>0</v>
      </c>
      <c r="W368" s="1">
        <v>0</v>
      </c>
      <c r="X368" s="1">
        <v>0</v>
      </c>
      <c r="Y368" s="1">
        <v>16.693999999999999</v>
      </c>
      <c r="Z368" s="1">
        <v>2E-3</v>
      </c>
      <c r="AA368" s="1">
        <v>0</v>
      </c>
      <c r="AB368" s="1">
        <v>0</v>
      </c>
    </row>
    <row r="369" spans="1:28">
      <c r="A369" s="1">
        <v>15645</v>
      </c>
      <c r="B369" s="1">
        <v>2021</v>
      </c>
      <c r="C369" s="1" t="s">
        <v>123</v>
      </c>
      <c r="D369" s="1" t="s">
        <v>649</v>
      </c>
      <c r="E369" s="1">
        <v>54980</v>
      </c>
      <c r="F369" s="1" t="s">
        <v>660</v>
      </c>
      <c r="G369" s="1"/>
      <c r="H369" s="1" t="s">
        <v>126</v>
      </c>
      <c r="I369" s="1" t="s">
        <v>155</v>
      </c>
      <c r="J369" s="1" t="s">
        <v>156</v>
      </c>
      <c r="K369" s="1" t="s">
        <v>29</v>
      </c>
      <c r="L369" s="1" t="str">
        <f t="shared" si="10"/>
        <v>LFG-BIOMASS</v>
      </c>
      <c r="M369" s="1">
        <v>1.6</v>
      </c>
      <c r="N369" s="1">
        <v>0.68899999999999995</v>
      </c>
      <c r="O369" s="1">
        <v>9661.5560000000005</v>
      </c>
      <c r="P369" s="1">
        <v>0.68932000000000004</v>
      </c>
      <c r="Q369" s="1">
        <v>14.4</v>
      </c>
      <c r="R369" s="1">
        <v>86954.004000000001</v>
      </c>
      <c r="S369" s="1">
        <f t="shared" si="11"/>
        <v>6659.9037819200012</v>
      </c>
      <c r="T369" s="1">
        <v>0</v>
      </c>
      <c r="U369" s="1">
        <v>0.38400000000000001</v>
      </c>
      <c r="V369" s="1">
        <v>0</v>
      </c>
      <c r="W369" s="1">
        <v>0</v>
      </c>
      <c r="X369" s="1">
        <v>0</v>
      </c>
      <c r="Y369" s="1">
        <v>16.693999999999999</v>
      </c>
      <c r="Z369" s="1">
        <v>2E-3</v>
      </c>
      <c r="AA369" s="1">
        <v>0</v>
      </c>
      <c r="AB369" s="1">
        <v>0</v>
      </c>
    </row>
    <row r="370" spans="1:28">
      <c r="A370" s="1">
        <v>15646</v>
      </c>
      <c r="B370" s="1">
        <v>2021</v>
      </c>
      <c r="C370" s="1" t="s">
        <v>123</v>
      </c>
      <c r="D370" s="1" t="s">
        <v>649</v>
      </c>
      <c r="E370" s="1">
        <v>54980</v>
      </c>
      <c r="F370" s="1" t="s">
        <v>661</v>
      </c>
      <c r="G370" s="1"/>
      <c r="H370" s="1" t="s">
        <v>126</v>
      </c>
      <c r="I370" s="1" t="s">
        <v>155</v>
      </c>
      <c r="J370" s="1" t="s">
        <v>156</v>
      </c>
      <c r="K370" s="1" t="s">
        <v>29</v>
      </c>
      <c r="L370" s="1" t="str">
        <f t="shared" si="10"/>
        <v>LFG-BIOMASS</v>
      </c>
      <c r="M370" s="1">
        <v>1.6</v>
      </c>
      <c r="N370" s="1">
        <v>0.68899999999999995</v>
      </c>
      <c r="O370" s="1">
        <v>9661.5560000000005</v>
      </c>
      <c r="P370" s="1">
        <v>0.68932000000000004</v>
      </c>
      <c r="Q370" s="1">
        <v>14.4</v>
      </c>
      <c r="R370" s="1">
        <v>86954.004000000001</v>
      </c>
      <c r="S370" s="1">
        <f t="shared" si="11"/>
        <v>6659.9037819200012</v>
      </c>
      <c r="T370" s="1">
        <v>0</v>
      </c>
      <c r="U370" s="1">
        <v>0.38400000000000001</v>
      </c>
      <c r="V370" s="1">
        <v>0</v>
      </c>
      <c r="W370" s="1">
        <v>0</v>
      </c>
      <c r="X370" s="1">
        <v>0</v>
      </c>
      <c r="Y370" s="1">
        <v>16.693999999999999</v>
      </c>
      <c r="Z370" s="1">
        <v>2E-3</v>
      </c>
      <c r="AA370" s="1">
        <v>0</v>
      </c>
      <c r="AB370" s="1">
        <v>0</v>
      </c>
    </row>
    <row r="371" spans="1:28">
      <c r="A371" s="1">
        <v>15647</v>
      </c>
      <c r="B371" s="1">
        <v>2021</v>
      </c>
      <c r="C371" s="1" t="s">
        <v>123</v>
      </c>
      <c r="D371" s="1" t="s">
        <v>662</v>
      </c>
      <c r="E371" s="1">
        <v>61600</v>
      </c>
      <c r="F371" s="1" t="s">
        <v>663</v>
      </c>
      <c r="G371" s="1"/>
      <c r="H371" s="1" t="s">
        <v>126</v>
      </c>
      <c r="I371" s="1" t="s">
        <v>127</v>
      </c>
      <c r="J371" s="1" t="s">
        <v>128</v>
      </c>
      <c r="K371" s="1" t="s">
        <v>38</v>
      </c>
      <c r="L371" s="1" t="str">
        <f t="shared" si="10"/>
        <v>SUN-SOLAR</v>
      </c>
      <c r="M371" s="1">
        <v>8.8000000000000007</v>
      </c>
      <c r="N371" s="1">
        <v>0.17599999999999999</v>
      </c>
      <c r="O371" s="1">
        <v>13554</v>
      </c>
      <c r="P371" s="1">
        <v>0.17582999999999999</v>
      </c>
      <c r="Q371" s="1">
        <v>8.8000000000000007</v>
      </c>
      <c r="R371" s="1">
        <v>13554</v>
      </c>
      <c r="S371" s="1">
        <f t="shared" si="11"/>
        <v>2383.1998199999998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</row>
    <row r="372" spans="1:28">
      <c r="A372" s="1">
        <v>15648</v>
      </c>
      <c r="B372" s="1">
        <v>2021</v>
      </c>
      <c r="C372" s="1" t="s">
        <v>123</v>
      </c>
      <c r="D372" s="1" t="s">
        <v>664</v>
      </c>
      <c r="E372" s="1">
        <v>62622</v>
      </c>
      <c r="F372" s="1" t="s">
        <v>665</v>
      </c>
      <c r="G372" s="1"/>
      <c r="H372" s="1" t="s">
        <v>209</v>
      </c>
      <c r="I372" s="1" t="s">
        <v>155</v>
      </c>
      <c r="J372" s="1" t="s">
        <v>166</v>
      </c>
      <c r="K372" s="1" t="s">
        <v>36</v>
      </c>
      <c r="L372" s="1" t="str">
        <f t="shared" si="10"/>
        <v>NG-OIL</v>
      </c>
      <c r="M372" s="1">
        <v>1</v>
      </c>
      <c r="N372" s="1">
        <v>0.17499999999999999</v>
      </c>
      <c r="O372" s="1">
        <v>1533</v>
      </c>
      <c r="P372" s="1">
        <v>0.17499999999999999</v>
      </c>
      <c r="Q372" s="1">
        <v>4</v>
      </c>
      <c r="R372" s="1">
        <v>6132</v>
      </c>
      <c r="S372" s="1">
        <f t="shared" si="11"/>
        <v>268.27499999999998</v>
      </c>
      <c r="T372" s="1">
        <v>24.437999999999999</v>
      </c>
      <c r="U372" s="1">
        <v>3.3000000000000002E-2</v>
      </c>
      <c r="V372" s="1">
        <v>1261.452</v>
      </c>
      <c r="W372" s="1">
        <v>0.02</v>
      </c>
      <c r="X372" s="1">
        <v>74.926000000000002</v>
      </c>
      <c r="Y372" s="1">
        <v>0.1</v>
      </c>
      <c r="Z372" s="1">
        <v>3867.6120000000001</v>
      </c>
      <c r="AA372" s="1">
        <v>122.086</v>
      </c>
      <c r="AB372" s="1">
        <v>0</v>
      </c>
    </row>
    <row r="373" spans="1:28">
      <c r="A373" s="1">
        <v>15649</v>
      </c>
      <c r="B373" s="1">
        <v>2021</v>
      </c>
      <c r="C373" s="1" t="s">
        <v>123</v>
      </c>
      <c r="D373" s="1" t="s">
        <v>664</v>
      </c>
      <c r="E373" s="1">
        <v>62622</v>
      </c>
      <c r="F373" s="1" t="s">
        <v>666</v>
      </c>
      <c r="G373" s="1"/>
      <c r="H373" s="1" t="s">
        <v>667</v>
      </c>
      <c r="I373" s="1" t="s">
        <v>155</v>
      </c>
      <c r="J373" s="1" t="s">
        <v>166</v>
      </c>
      <c r="K373" s="1" t="s">
        <v>36</v>
      </c>
      <c r="L373" s="1" t="str">
        <f t="shared" si="10"/>
        <v>NG-OIL</v>
      </c>
      <c r="M373" s="1">
        <v>1</v>
      </c>
      <c r="N373" s="1">
        <v>0.17499999999999999</v>
      </c>
      <c r="O373" s="1">
        <v>1533</v>
      </c>
      <c r="P373" s="1">
        <v>0.17499999999999999</v>
      </c>
      <c r="Q373" s="1">
        <v>4</v>
      </c>
      <c r="R373" s="1">
        <v>6132</v>
      </c>
      <c r="S373" s="1">
        <f t="shared" si="11"/>
        <v>268.27499999999998</v>
      </c>
      <c r="T373" s="1">
        <v>24.437999999999999</v>
      </c>
      <c r="U373" s="1">
        <v>3.3000000000000002E-2</v>
      </c>
      <c r="V373" s="1">
        <v>1261.452</v>
      </c>
      <c r="W373" s="1">
        <v>0.02</v>
      </c>
      <c r="X373" s="1">
        <v>74.926000000000002</v>
      </c>
      <c r="Y373" s="1">
        <v>0.1</v>
      </c>
      <c r="Z373" s="1">
        <v>3867.6120000000001</v>
      </c>
      <c r="AA373" s="1">
        <v>122.086</v>
      </c>
      <c r="AB373" s="1">
        <v>0</v>
      </c>
    </row>
    <row r="374" spans="1:28">
      <c r="A374" s="1">
        <v>15650</v>
      </c>
      <c r="B374" s="1">
        <v>2021</v>
      </c>
      <c r="C374" s="1" t="s">
        <v>123</v>
      </c>
      <c r="D374" s="1" t="s">
        <v>664</v>
      </c>
      <c r="E374" s="1">
        <v>62622</v>
      </c>
      <c r="F374" s="1" t="s">
        <v>668</v>
      </c>
      <c r="G374" s="1"/>
      <c r="H374" s="1" t="s">
        <v>126</v>
      </c>
      <c r="I374" s="1" t="s">
        <v>155</v>
      </c>
      <c r="J374" s="1" t="s">
        <v>218</v>
      </c>
      <c r="K374" s="1" t="s">
        <v>36</v>
      </c>
      <c r="L374" s="1" t="str">
        <f t="shared" si="10"/>
        <v>DFO-OIL</v>
      </c>
      <c r="M374" s="1">
        <v>2</v>
      </c>
      <c r="N374" s="1">
        <v>0.17499999999999999</v>
      </c>
      <c r="O374" s="1">
        <v>3066</v>
      </c>
      <c r="P374" s="1">
        <v>0.17499999999999999</v>
      </c>
      <c r="Q374" s="1">
        <v>4</v>
      </c>
      <c r="R374" s="1">
        <v>6132</v>
      </c>
      <c r="S374" s="1">
        <f t="shared" si="11"/>
        <v>536.54999999999995</v>
      </c>
      <c r="T374" s="1">
        <v>24.437999999999999</v>
      </c>
      <c r="U374" s="1">
        <v>3.3000000000000002E-2</v>
      </c>
      <c r="V374" s="1">
        <v>1261.452</v>
      </c>
      <c r="W374" s="1">
        <v>0.02</v>
      </c>
      <c r="X374" s="1">
        <v>74.926000000000002</v>
      </c>
      <c r="Y374" s="1">
        <v>0.1</v>
      </c>
      <c r="Z374" s="1">
        <v>3867.6120000000001</v>
      </c>
      <c r="AA374" s="1">
        <v>122.086</v>
      </c>
      <c r="AB374" s="1">
        <v>0</v>
      </c>
    </row>
    <row r="375" spans="1:28">
      <c r="A375" s="1">
        <v>15651</v>
      </c>
      <c r="B375" s="1">
        <v>2021</v>
      </c>
      <c r="C375" s="1" t="s">
        <v>123</v>
      </c>
      <c r="D375" s="1" t="s">
        <v>669</v>
      </c>
      <c r="E375" s="1">
        <v>62439</v>
      </c>
      <c r="F375" s="1" t="s">
        <v>464</v>
      </c>
      <c r="G375" s="1"/>
      <c r="H375" s="1" t="s">
        <v>126</v>
      </c>
      <c r="I375" s="1" t="s">
        <v>127</v>
      </c>
      <c r="J375" s="1" t="s">
        <v>128</v>
      </c>
      <c r="K375" s="1" t="s">
        <v>38</v>
      </c>
      <c r="L375" s="1" t="str">
        <f t="shared" si="10"/>
        <v>SUN-SOLAR</v>
      </c>
      <c r="M375" s="1">
        <v>2.8</v>
      </c>
      <c r="N375" s="1">
        <v>0.188</v>
      </c>
      <c r="O375" s="1">
        <v>4615</v>
      </c>
      <c r="P375" s="1">
        <v>0.18815000000000001</v>
      </c>
      <c r="Q375" s="1">
        <v>2.8</v>
      </c>
      <c r="R375" s="1">
        <v>4615</v>
      </c>
      <c r="S375" s="1">
        <f t="shared" si="11"/>
        <v>868.31225000000006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</row>
    <row r="376" spans="1:28">
      <c r="A376" s="1">
        <v>15652</v>
      </c>
      <c r="B376" s="1">
        <v>2021</v>
      </c>
      <c r="C376" s="1" t="s">
        <v>123</v>
      </c>
      <c r="D376" s="1" t="s">
        <v>670</v>
      </c>
      <c r="E376" s="1">
        <v>58569</v>
      </c>
      <c r="F376" s="1" t="s">
        <v>134</v>
      </c>
      <c r="G376" s="1"/>
      <c r="H376" s="1" t="s">
        <v>126</v>
      </c>
      <c r="I376" s="1" t="s">
        <v>127</v>
      </c>
      <c r="J376" s="1" t="s">
        <v>128</v>
      </c>
      <c r="K376" s="1" t="s">
        <v>38</v>
      </c>
      <c r="L376" s="1" t="str">
        <f t="shared" si="10"/>
        <v>SUN-SOLAR</v>
      </c>
      <c r="M376" s="1">
        <v>5</v>
      </c>
      <c r="N376" s="1">
        <v>0.18</v>
      </c>
      <c r="O376" s="1">
        <v>7887</v>
      </c>
      <c r="P376" s="1">
        <v>0.18007000000000001</v>
      </c>
      <c r="Q376" s="1">
        <v>5</v>
      </c>
      <c r="R376" s="1">
        <v>7887</v>
      </c>
      <c r="S376" s="1">
        <f t="shared" si="11"/>
        <v>1420.21209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</row>
    <row r="377" spans="1:28">
      <c r="A377" s="1">
        <v>15653</v>
      </c>
      <c r="B377" s="1">
        <v>2021</v>
      </c>
      <c r="C377" s="1" t="s">
        <v>123</v>
      </c>
      <c r="D377" s="1" t="s">
        <v>671</v>
      </c>
      <c r="E377" s="1">
        <v>59001</v>
      </c>
      <c r="F377" s="1" t="s">
        <v>672</v>
      </c>
      <c r="G377" s="1"/>
      <c r="H377" s="1" t="s">
        <v>126</v>
      </c>
      <c r="I377" s="1" t="s">
        <v>127</v>
      </c>
      <c r="J377" s="1" t="s">
        <v>128</v>
      </c>
      <c r="K377" s="1" t="s">
        <v>38</v>
      </c>
      <c r="L377" s="1" t="str">
        <f t="shared" si="10"/>
        <v>SUN-SOLAR</v>
      </c>
      <c r="M377" s="1">
        <v>7.8</v>
      </c>
      <c r="N377" s="1">
        <v>0.184</v>
      </c>
      <c r="O377" s="1">
        <v>12562</v>
      </c>
      <c r="P377" s="1">
        <v>0.18385000000000001</v>
      </c>
      <c r="Q377" s="1">
        <v>7.8</v>
      </c>
      <c r="R377" s="1">
        <v>12562</v>
      </c>
      <c r="S377" s="1">
        <f t="shared" si="11"/>
        <v>2309.5237000000002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</row>
    <row r="378" spans="1:28">
      <c r="A378" s="1">
        <v>15654</v>
      </c>
      <c r="B378" s="1">
        <v>2021</v>
      </c>
      <c r="C378" s="1" t="s">
        <v>123</v>
      </c>
      <c r="D378" s="1" t="s">
        <v>673</v>
      </c>
      <c r="E378" s="1">
        <v>50799</v>
      </c>
      <c r="F378" s="1" t="s">
        <v>269</v>
      </c>
      <c r="G378" s="1"/>
      <c r="H378" s="1" t="s">
        <v>126</v>
      </c>
      <c r="I378" s="1" t="s">
        <v>238</v>
      </c>
      <c r="J378" s="1" t="s">
        <v>166</v>
      </c>
      <c r="K378" s="1" t="s">
        <v>32</v>
      </c>
      <c r="L378" s="1" t="str">
        <f t="shared" si="10"/>
        <v>NG-GAS</v>
      </c>
      <c r="M378" s="1">
        <v>45.9</v>
      </c>
      <c r="N378" s="1">
        <v>7.0000000000000001E-3</v>
      </c>
      <c r="O378" s="1">
        <v>2862</v>
      </c>
      <c r="P378" s="1">
        <v>7.6600000000000001E-3</v>
      </c>
      <c r="Q378" s="1">
        <v>135</v>
      </c>
      <c r="R378" s="1">
        <v>9060</v>
      </c>
      <c r="S378" s="1">
        <f t="shared" si="11"/>
        <v>21.922920000000001</v>
      </c>
      <c r="T378" s="1">
        <v>0.64200000000000002</v>
      </c>
      <c r="U378" s="1">
        <v>6.0000000000000001E-3</v>
      </c>
      <c r="V378" s="1">
        <v>1212.2090000000001</v>
      </c>
      <c r="W378" s="1">
        <v>2.3E-2</v>
      </c>
      <c r="X378" s="1">
        <v>2.9089999999999998</v>
      </c>
      <c r="Y378" s="1">
        <v>2.8000000000000001E-2</v>
      </c>
      <c r="Z378" s="1">
        <v>5491.3069999999998</v>
      </c>
      <c r="AA378" s="1">
        <v>203.851</v>
      </c>
      <c r="AB378" s="1">
        <v>0</v>
      </c>
    </row>
    <row r="379" spans="1:28">
      <c r="A379" s="1">
        <v>15655</v>
      </c>
      <c r="B379" s="1">
        <v>2021</v>
      </c>
      <c r="C379" s="1" t="s">
        <v>123</v>
      </c>
      <c r="D379" s="1" t="s">
        <v>673</v>
      </c>
      <c r="E379" s="1">
        <v>50799</v>
      </c>
      <c r="F379" s="1" t="s">
        <v>270</v>
      </c>
      <c r="G379" s="1"/>
      <c r="H379" s="1" t="s">
        <v>126</v>
      </c>
      <c r="I379" s="1" t="s">
        <v>238</v>
      </c>
      <c r="J379" s="1" t="s">
        <v>166</v>
      </c>
      <c r="K379" s="1" t="s">
        <v>32</v>
      </c>
      <c r="L379" s="1" t="str">
        <f t="shared" si="10"/>
        <v>NG-GAS</v>
      </c>
      <c r="M379" s="1">
        <v>45.9</v>
      </c>
      <c r="N379" s="1">
        <v>8.9999999999999993E-3</v>
      </c>
      <c r="O379" s="1">
        <v>3477</v>
      </c>
      <c r="P379" s="1">
        <v>7.6600000000000001E-3</v>
      </c>
      <c r="Q379" s="1">
        <v>135</v>
      </c>
      <c r="R379" s="1">
        <v>9060</v>
      </c>
      <c r="S379" s="1">
        <f t="shared" si="11"/>
        <v>26.63382</v>
      </c>
      <c r="T379" s="1">
        <v>0.64200000000000002</v>
      </c>
      <c r="U379" s="1">
        <v>6.0000000000000001E-3</v>
      </c>
      <c r="V379" s="1">
        <v>1212.2090000000001</v>
      </c>
      <c r="W379" s="1">
        <v>2.3E-2</v>
      </c>
      <c r="X379" s="1">
        <v>2.9089999999999998</v>
      </c>
      <c r="Y379" s="1">
        <v>2.8000000000000001E-2</v>
      </c>
      <c r="Z379" s="1">
        <v>5491.3069999999998</v>
      </c>
      <c r="AA379" s="1">
        <v>203.851</v>
      </c>
      <c r="AB379" s="1">
        <v>0</v>
      </c>
    </row>
    <row r="380" spans="1:28">
      <c r="A380" s="1">
        <v>15656</v>
      </c>
      <c r="B380" s="1">
        <v>2021</v>
      </c>
      <c r="C380" s="1" t="s">
        <v>123</v>
      </c>
      <c r="D380" s="1" t="s">
        <v>673</v>
      </c>
      <c r="E380" s="1">
        <v>50799</v>
      </c>
      <c r="F380" s="1" t="s">
        <v>442</v>
      </c>
      <c r="G380" s="1">
        <v>2</v>
      </c>
      <c r="H380" s="1" t="s">
        <v>126</v>
      </c>
      <c r="I380" s="1" t="s">
        <v>243</v>
      </c>
      <c r="J380" s="1" t="s">
        <v>166</v>
      </c>
      <c r="K380" s="1" t="s">
        <v>32</v>
      </c>
      <c r="L380" s="1" t="str">
        <f t="shared" si="10"/>
        <v>NG-GAS</v>
      </c>
      <c r="M380" s="1">
        <v>21.6</v>
      </c>
      <c r="N380" s="1">
        <v>7.0000000000000001E-3</v>
      </c>
      <c r="O380" s="1">
        <v>1362</v>
      </c>
      <c r="P380" s="1">
        <v>7.6600000000000001E-3</v>
      </c>
      <c r="Q380" s="1">
        <v>135</v>
      </c>
      <c r="R380" s="1">
        <v>9060</v>
      </c>
      <c r="S380" s="1">
        <f t="shared" si="11"/>
        <v>10.432919999999999</v>
      </c>
      <c r="T380" s="1">
        <v>0.64200000000000002</v>
      </c>
      <c r="U380" s="1">
        <v>6.0000000000000001E-3</v>
      </c>
      <c r="V380" s="1">
        <v>1212.2090000000001</v>
      </c>
      <c r="W380" s="1">
        <v>2.3E-2</v>
      </c>
      <c r="X380" s="1">
        <v>2.9089999999999998</v>
      </c>
      <c r="Y380" s="1">
        <v>2.8000000000000001E-2</v>
      </c>
      <c r="Z380" s="1">
        <v>5491.3069999999998</v>
      </c>
      <c r="AA380" s="1">
        <v>203.851</v>
      </c>
      <c r="AB380" s="1">
        <v>0</v>
      </c>
    </row>
    <row r="381" spans="1:28">
      <c r="A381" s="1">
        <v>15657</v>
      </c>
      <c r="B381" s="1">
        <v>2021</v>
      </c>
      <c r="C381" s="1" t="s">
        <v>123</v>
      </c>
      <c r="D381" s="1" t="s">
        <v>673</v>
      </c>
      <c r="E381" s="1">
        <v>50799</v>
      </c>
      <c r="F381" s="1" t="s">
        <v>460</v>
      </c>
      <c r="G381" s="1">
        <v>2</v>
      </c>
      <c r="H381" s="1" t="s">
        <v>126</v>
      </c>
      <c r="I381" s="1" t="s">
        <v>243</v>
      </c>
      <c r="J381" s="1" t="s">
        <v>166</v>
      </c>
      <c r="K381" s="1" t="s">
        <v>32</v>
      </c>
      <c r="L381" s="1" t="str">
        <f t="shared" si="10"/>
        <v>NG-GAS</v>
      </c>
      <c r="M381" s="1">
        <v>21.6</v>
      </c>
      <c r="N381" s="1">
        <v>7.0000000000000001E-3</v>
      </c>
      <c r="O381" s="1">
        <v>1359</v>
      </c>
      <c r="P381" s="1">
        <v>7.6600000000000001E-3</v>
      </c>
      <c r="Q381" s="1">
        <v>135</v>
      </c>
      <c r="R381" s="1">
        <v>9060</v>
      </c>
      <c r="S381" s="1">
        <f t="shared" si="11"/>
        <v>10.409940000000001</v>
      </c>
      <c r="T381" s="1">
        <v>0.64200000000000002</v>
      </c>
      <c r="U381" s="1">
        <v>6.0000000000000001E-3</v>
      </c>
      <c r="V381" s="1">
        <v>1212.2090000000001</v>
      </c>
      <c r="W381" s="1">
        <v>2.3E-2</v>
      </c>
      <c r="X381" s="1">
        <v>2.9089999999999998</v>
      </c>
      <c r="Y381" s="1">
        <v>2.8000000000000001E-2</v>
      </c>
      <c r="Z381" s="1">
        <v>5491.3069999999998</v>
      </c>
      <c r="AA381" s="1">
        <v>203.851</v>
      </c>
      <c r="AB381" s="1">
        <v>0</v>
      </c>
    </row>
    <row r="382" spans="1:28">
      <c r="A382" s="1">
        <v>15658</v>
      </c>
      <c r="B382" s="1">
        <v>2021</v>
      </c>
      <c r="C382" s="1" t="s">
        <v>123</v>
      </c>
      <c r="D382" s="1" t="s">
        <v>674</v>
      </c>
      <c r="E382" s="1">
        <v>59544</v>
      </c>
      <c r="F382" s="1" t="s">
        <v>132</v>
      </c>
      <c r="G382" s="1"/>
      <c r="H382" s="1" t="s">
        <v>126</v>
      </c>
      <c r="I382" s="1" t="s">
        <v>127</v>
      </c>
      <c r="J382" s="1" t="s">
        <v>128</v>
      </c>
      <c r="K382" s="1" t="s">
        <v>38</v>
      </c>
      <c r="L382" s="1" t="str">
        <f t="shared" si="10"/>
        <v>SUN-SOLAR</v>
      </c>
      <c r="M382" s="1">
        <v>1.3</v>
      </c>
      <c r="N382" s="1">
        <v>8.4000000000000005E-2</v>
      </c>
      <c r="O382" s="1">
        <v>962</v>
      </c>
      <c r="P382" s="1">
        <v>8.4470000000000003E-2</v>
      </c>
      <c r="Q382" s="1">
        <v>1.3</v>
      </c>
      <c r="R382" s="1">
        <v>962</v>
      </c>
      <c r="S382" s="1">
        <f t="shared" si="11"/>
        <v>81.260140000000007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</row>
    <row r="383" spans="1:28">
      <c r="A383" s="1">
        <v>15659</v>
      </c>
      <c r="B383" s="1">
        <v>2021</v>
      </c>
      <c r="C383" s="1" t="s">
        <v>123</v>
      </c>
      <c r="D383" s="1" t="s">
        <v>675</v>
      </c>
      <c r="E383" s="1">
        <v>50311</v>
      </c>
      <c r="F383" s="1" t="s">
        <v>269</v>
      </c>
      <c r="G383" s="1"/>
      <c r="H383" s="1" t="s">
        <v>209</v>
      </c>
      <c r="I383" s="1" t="s">
        <v>440</v>
      </c>
      <c r="J383" s="1" t="s">
        <v>441</v>
      </c>
      <c r="K383" s="1" t="s">
        <v>34</v>
      </c>
      <c r="L383" s="1" t="str">
        <f t="shared" si="10"/>
        <v>WAT-HYDRO</v>
      </c>
      <c r="M383" s="1">
        <v>0.6</v>
      </c>
      <c r="N383" s="1"/>
      <c r="O383" s="1"/>
      <c r="P383" s="1">
        <v>0</v>
      </c>
      <c r="Q383" s="1">
        <v>2.4</v>
      </c>
      <c r="R383" s="1">
        <v>0</v>
      </c>
      <c r="S383" s="1">
        <f t="shared" si="11"/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</row>
    <row r="384" spans="1:28">
      <c r="A384" s="1">
        <v>15660</v>
      </c>
      <c r="B384" s="1">
        <v>2021</v>
      </c>
      <c r="C384" s="1" t="s">
        <v>123</v>
      </c>
      <c r="D384" s="1" t="s">
        <v>675</v>
      </c>
      <c r="E384" s="1">
        <v>50311</v>
      </c>
      <c r="F384" s="1" t="s">
        <v>270</v>
      </c>
      <c r="G384" s="1"/>
      <c r="H384" s="1" t="s">
        <v>209</v>
      </c>
      <c r="I384" s="1" t="s">
        <v>440</v>
      </c>
      <c r="J384" s="1" t="s">
        <v>441</v>
      </c>
      <c r="K384" s="1" t="s">
        <v>34</v>
      </c>
      <c r="L384" s="1" t="str">
        <f t="shared" si="10"/>
        <v>WAT-HYDRO</v>
      </c>
      <c r="M384" s="1">
        <v>0.6</v>
      </c>
      <c r="N384" s="1"/>
      <c r="O384" s="1"/>
      <c r="P384" s="1">
        <v>0</v>
      </c>
      <c r="Q384" s="1">
        <v>2.4</v>
      </c>
      <c r="R384" s="1">
        <v>0</v>
      </c>
      <c r="S384" s="1">
        <f t="shared" si="11"/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</row>
    <row r="385" spans="1:28">
      <c r="A385" s="1">
        <v>15661</v>
      </c>
      <c r="B385" s="1">
        <v>2021</v>
      </c>
      <c r="C385" s="1" t="s">
        <v>123</v>
      </c>
      <c r="D385" s="1" t="s">
        <v>675</v>
      </c>
      <c r="E385" s="1">
        <v>50311</v>
      </c>
      <c r="F385" s="1" t="s">
        <v>442</v>
      </c>
      <c r="G385" s="1"/>
      <c r="H385" s="1" t="s">
        <v>209</v>
      </c>
      <c r="I385" s="1" t="s">
        <v>440</v>
      </c>
      <c r="J385" s="1" t="s">
        <v>441</v>
      </c>
      <c r="K385" s="1" t="s">
        <v>34</v>
      </c>
      <c r="L385" s="1" t="str">
        <f t="shared" si="10"/>
        <v>WAT-HYDRO</v>
      </c>
      <c r="M385" s="1">
        <v>0.6</v>
      </c>
      <c r="N385" s="1"/>
      <c r="O385" s="1"/>
      <c r="P385" s="1">
        <v>0</v>
      </c>
      <c r="Q385" s="1">
        <v>2.4</v>
      </c>
      <c r="R385" s="1">
        <v>0</v>
      </c>
      <c r="S385" s="1">
        <f t="shared" si="11"/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</row>
    <row r="386" spans="1:28">
      <c r="A386" s="1">
        <v>15662</v>
      </c>
      <c r="B386" s="1">
        <v>2021</v>
      </c>
      <c r="C386" s="1" t="s">
        <v>123</v>
      </c>
      <c r="D386" s="1" t="s">
        <v>675</v>
      </c>
      <c r="E386" s="1">
        <v>50311</v>
      </c>
      <c r="F386" s="1" t="s">
        <v>460</v>
      </c>
      <c r="G386" s="1"/>
      <c r="H386" s="1" t="s">
        <v>209</v>
      </c>
      <c r="I386" s="1" t="s">
        <v>440</v>
      </c>
      <c r="J386" s="1" t="s">
        <v>441</v>
      </c>
      <c r="K386" s="1" t="s">
        <v>34</v>
      </c>
      <c r="L386" s="1" t="str">
        <f t="shared" si="10"/>
        <v>WAT-HYDRO</v>
      </c>
      <c r="M386" s="1">
        <v>0.6</v>
      </c>
      <c r="N386" s="1"/>
      <c r="O386" s="1"/>
      <c r="P386" s="1">
        <v>0</v>
      </c>
      <c r="Q386" s="1">
        <v>2.4</v>
      </c>
      <c r="R386" s="1">
        <v>0</v>
      </c>
      <c r="S386" s="1">
        <f t="shared" si="11"/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</row>
    <row r="387" spans="1:28">
      <c r="A387" s="1">
        <v>15663</v>
      </c>
      <c r="B387" s="1">
        <v>2021</v>
      </c>
      <c r="C387" s="1" t="s">
        <v>123</v>
      </c>
      <c r="D387" s="1" t="s">
        <v>676</v>
      </c>
      <c r="E387" s="1">
        <v>58896</v>
      </c>
      <c r="F387" s="1" t="s">
        <v>336</v>
      </c>
      <c r="G387" s="1"/>
      <c r="H387" s="1" t="s">
        <v>126</v>
      </c>
      <c r="I387" s="1" t="s">
        <v>127</v>
      </c>
      <c r="J387" s="1" t="s">
        <v>128</v>
      </c>
      <c r="K387" s="1" t="s">
        <v>38</v>
      </c>
      <c r="L387" s="1" t="str">
        <f t="shared" si="10"/>
        <v>SUN-SOLAR</v>
      </c>
      <c r="M387" s="1">
        <v>1</v>
      </c>
      <c r="N387" s="1">
        <v>9.9000000000000005E-2</v>
      </c>
      <c r="O387" s="1">
        <v>865</v>
      </c>
      <c r="P387" s="1">
        <v>9.8739999999999994E-2</v>
      </c>
      <c r="Q387" s="1">
        <v>1</v>
      </c>
      <c r="R387" s="1">
        <v>865</v>
      </c>
      <c r="S387" s="1">
        <f t="shared" si="11"/>
        <v>85.4101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</row>
    <row r="388" spans="1:28">
      <c r="A388" s="1">
        <v>15664</v>
      </c>
      <c r="B388" s="1">
        <v>2021</v>
      </c>
      <c r="C388" s="1" t="s">
        <v>123</v>
      </c>
      <c r="D388" s="1" t="s">
        <v>677</v>
      </c>
      <c r="E388" s="1">
        <v>50628</v>
      </c>
      <c r="F388" s="1" t="s">
        <v>269</v>
      </c>
      <c r="G388" s="1"/>
      <c r="H388" s="1" t="s">
        <v>126</v>
      </c>
      <c r="I388" s="1" t="s">
        <v>165</v>
      </c>
      <c r="J388" s="1" t="s">
        <v>166</v>
      </c>
      <c r="K388" s="1" t="s">
        <v>32</v>
      </c>
      <c r="L388" s="1" t="str">
        <f t="shared" ref="L388:L451" si="12">J388&amp;"-"&amp;K388</f>
        <v>NG-GAS</v>
      </c>
      <c r="M388" s="1">
        <v>30.5</v>
      </c>
      <c r="N388" s="1">
        <v>0.496</v>
      </c>
      <c r="O388" s="1">
        <v>132457</v>
      </c>
      <c r="P388" s="1">
        <v>0.31034</v>
      </c>
      <c r="Q388" s="1">
        <v>78.5</v>
      </c>
      <c r="R388" s="1">
        <v>213405.44</v>
      </c>
      <c r="S388" s="1">
        <f t="shared" ref="S388:S451" si="13">P388*O388</f>
        <v>41106.705379999999</v>
      </c>
      <c r="T388" s="1">
        <v>2.63</v>
      </c>
      <c r="U388" s="1">
        <v>1.7000000000000001E-2</v>
      </c>
      <c r="V388" s="1">
        <v>653.26700000000005</v>
      </c>
      <c r="W388" s="1">
        <v>1.2E-2</v>
      </c>
      <c r="X388" s="1">
        <v>280.62599999999998</v>
      </c>
      <c r="Y388" s="1">
        <v>1.855</v>
      </c>
      <c r="Z388" s="1">
        <v>69705.342000000004</v>
      </c>
      <c r="AA388" s="1">
        <v>2630.0340000000001</v>
      </c>
      <c r="AB388" s="1">
        <v>0</v>
      </c>
    </row>
    <row r="389" spans="1:28">
      <c r="A389" s="1">
        <v>15665</v>
      </c>
      <c r="B389" s="1">
        <v>2021</v>
      </c>
      <c r="C389" s="1" t="s">
        <v>123</v>
      </c>
      <c r="D389" s="1" t="s">
        <v>677</v>
      </c>
      <c r="E389" s="1">
        <v>50628</v>
      </c>
      <c r="F389" s="1" t="s">
        <v>270</v>
      </c>
      <c r="G389" s="1">
        <v>4</v>
      </c>
      <c r="H389" s="1" t="s">
        <v>126</v>
      </c>
      <c r="I389" s="1" t="s">
        <v>271</v>
      </c>
      <c r="J389" s="1" t="s">
        <v>678</v>
      </c>
      <c r="K389" s="1" t="s">
        <v>32</v>
      </c>
      <c r="L389" s="1" t="str">
        <f t="shared" si="12"/>
        <v>OG-GAS</v>
      </c>
      <c r="M389" s="1">
        <v>15</v>
      </c>
      <c r="N389" s="1">
        <v>0.252</v>
      </c>
      <c r="O389" s="1">
        <v>33103.19</v>
      </c>
      <c r="P389" s="1">
        <v>0.31034</v>
      </c>
      <c r="Q389" s="1">
        <v>78.5</v>
      </c>
      <c r="R389" s="1">
        <v>213405.44</v>
      </c>
      <c r="S389" s="1">
        <f t="shared" si="13"/>
        <v>10273.243984600002</v>
      </c>
      <c r="T389" s="1">
        <v>2.63</v>
      </c>
      <c r="U389" s="1">
        <v>1.7000000000000001E-2</v>
      </c>
      <c r="V389" s="1">
        <v>653.26700000000005</v>
      </c>
      <c r="W389" s="1">
        <v>1.2E-2</v>
      </c>
      <c r="X389" s="1">
        <v>280.62599999999998</v>
      </c>
      <c r="Y389" s="1">
        <v>1.855</v>
      </c>
      <c r="Z389" s="1">
        <v>69705.342000000004</v>
      </c>
      <c r="AA389" s="1">
        <v>2630.0340000000001</v>
      </c>
      <c r="AB389" s="1">
        <v>0</v>
      </c>
    </row>
    <row r="390" spans="1:28">
      <c r="A390" s="1">
        <v>15666</v>
      </c>
      <c r="B390" s="1">
        <v>2021</v>
      </c>
      <c r="C390" s="1" t="s">
        <v>123</v>
      </c>
      <c r="D390" s="1" t="s">
        <v>677</v>
      </c>
      <c r="E390" s="1">
        <v>50628</v>
      </c>
      <c r="F390" s="1" t="s">
        <v>442</v>
      </c>
      <c r="G390" s="1">
        <v>4</v>
      </c>
      <c r="H390" s="1" t="s">
        <v>126</v>
      </c>
      <c r="I390" s="1" t="s">
        <v>271</v>
      </c>
      <c r="J390" s="1" t="s">
        <v>678</v>
      </c>
      <c r="K390" s="1" t="s">
        <v>32</v>
      </c>
      <c r="L390" s="1" t="str">
        <f t="shared" si="12"/>
        <v>OG-GAS</v>
      </c>
      <c r="M390" s="1">
        <v>15</v>
      </c>
      <c r="N390" s="1">
        <v>0.36399999999999999</v>
      </c>
      <c r="O390" s="1">
        <v>47845.25</v>
      </c>
      <c r="P390" s="1">
        <v>0.31034</v>
      </c>
      <c r="Q390" s="1">
        <v>78.5</v>
      </c>
      <c r="R390" s="1">
        <v>213405.44</v>
      </c>
      <c r="S390" s="1">
        <f t="shared" si="13"/>
        <v>14848.294884999999</v>
      </c>
      <c r="T390" s="1">
        <v>2.63</v>
      </c>
      <c r="U390" s="1">
        <v>1.7000000000000001E-2</v>
      </c>
      <c r="V390" s="1">
        <v>653.26700000000005</v>
      </c>
      <c r="W390" s="1">
        <v>1.2E-2</v>
      </c>
      <c r="X390" s="1">
        <v>280.62599999999998</v>
      </c>
      <c r="Y390" s="1">
        <v>1.855</v>
      </c>
      <c r="Z390" s="1">
        <v>69705.342000000004</v>
      </c>
      <c r="AA390" s="1">
        <v>2630.0340000000001</v>
      </c>
      <c r="AB390" s="1">
        <v>0</v>
      </c>
    </row>
    <row r="391" spans="1:28">
      <c r="A391" s="1">
        <v>15667</v>
      </c>
      <c r="B391" s="1">
        <v>2021</v>
      </c>
      <c r="C391" s="1" t="s">
        <v>123</v>
      </c>
      <c r="D391" s="1" t="s">
        <v>677</v>
      </c>
      <c r="E391" s="1">
        <v>50628</v>
      </c>
      <c r="F391" s="1" t="s">
        <v>460</v>
      </c>
      <c r="G391" s="1"/>
      <c r="H391" s="1" t="s">
        <v>209</v>
      </c>
      <c r="I391" s="1" t="s">
        <v>225</v>
      </c>
      <c r="J391" s="1" t="s">
        <v>679</v>
      </c>
      <c r="K391" s="1" t="s">
        <v>32</v>
      </c>
      <c r="L391" s="1" t="str">
        <f t="shared" si="12"/>
        <v>PC-GAS</v>
      </c>
      <c r="M391" s="1">
        <v>18</v>
      </c>
      <c r="N391" s="1">
        <v>0</v>
      </c>
      <c r="O391" s="1">
        <v>0</v>
      </c>
      <c r="P391" s="1">
        <v>0.31034</v>
      </c>
      <c r="Q391" s="1">
        <v>78.5</v>
      </c>
      <c r="R391" s="1">
        <v>213405.44</v>
      </c>
      <c r="S391" s="1">
        <f t="shared" si="13"/>
        <v>0</v>
      </c>
      <c r="T391" s="1">
        <v>2.63</v>
      </c>
      <c r="U391" s="1">
        <v>1.7000000000000001E-2</v>
      </c>
      <c r="V391" s="1">
        <v>653.26700000000005</v>
      </c>
      <c r="W391" s="1">
        <v>1.2E-2</v>
      </c>
      <c r="X391" s="1">
        <v>280.62599999999998</v>
      </c>
      <c r="Y391" s="1">
        <v>1.855</v>
      </c>
      <c r="Z391" s="1">
        <v>69705.342000000004</v>
      </c>
      <c r="AA391" s="1">
        <v>2630.0340000000001</v>
      </c>
      <c r="AB391" s="1">
        <v>0</v>
      </c>
    </row>
    <row r="392" spans="1:28">
      <c r="A392" s="1">
        <v>15668</v>
      </c>
      <c r="B392" s="1">
        <v>2021</v>
      </c>
      <c r="C392" s="1" t="s">
        <v>123</v>
      </c>
      <c r="D392" s="1" t="s">
        <v>680</v>
      </c>
      <c r="E392" s="1">
        <v>10099</v>
      </c>
      <c r="F392" s="1" t="s">
        <v>269</v>
      </c>
      <c r="G392" s="1"/>
      <c r="H392" s="1" t="s">
        <v>126</v>
      </c>
      <c r="I392" s="1" t="s">
        <v>238</v>
      </c>
      <c r="J392" s="1" t="s">
        <v>166</v>
      </c>
      <c r="K392" s="1" t="s">
        <v>32</v>
      </c>
      <c r="L392" s="1" t="str">
        <f t="shared" si="12"/>
        <v>NG-GAS</v>
      </c>
      <c r="M392" s="1">
        <v>95.2</v>
      </c>
      <c r="N392" s="1">
        <v>3.5000000000000003E-2</v>
      </c>
      <c r="O392" s="1">
        <v>28971</v>
      </c>
      <c r="P392" s="1">
        <v>3.4939999999999999E-2</v>
      </c>
      <c r="Q392" s="1">
        <v>140.19999999999999</v>
      </c>
      <c r="R392" s="1">
        <v>42915</v>
      </c>
      <c r="S392" s="1">
        <f t="shared" si="13"/>
        <v>1012.2467399999999</v>
      </c>
      <c r="T392" s="1">
        <v>0.57399999999999995</v>
      </c>
      <c r="U392" s="1">
        <v>6.0000000000000001E-3</v>
      </c>
      <c r="V392" s="1">
        <v>1166.6949999999999</v>
      </c>
      <c r="W392" s="1">
        <v>2.1999999999999999E-2</v>
      </c>
      <c r="X392" s="1">
        <v>12.313000000000001</v>
      </c>
      <c r="Y392" s="1">
        <v>0.128</v>
      </c>
      <c r="Z392" s="1">
        <v>25034.361000000001</v>
      </c>
      <c r="AA392" s="1">
        <v>950.31</v>
      </c>
      <c r="AB392" s="1">
        <v>2022</v>
      </c>
    </row>
    <row r="393" spans="1:28">
      <c r="A393" s="1">
        <v>15669</v>
      </c>
      <c r="B393" s="1">
        <v>2021</v>
      </c>
      <c r="C393" s="1" t="s">
        <v>123</v>
      </c>
      <c r="D393" s="1" t="s">
        <v>680</v>
      </c>
      <c r="E393" s="1">
        <v>10099</v>
      </c>
      <c r="F393" s="1" t="s">
        <v>270</v>
      </c>
      <c r="G393" s="1">
        <v>1</v>
      </c>
      <c r="H393" s="1" t="s">
        <v>126</v>
      </c>
      <c r="I393" s="1" t="s">
        <v>243</v>
      </c>
      <c r="J393" s="1" t="s">
        <v>166</v>
      </c>
      <c r="K393" s="1" t="s">
        <v>32</v>
      </c>
      <c r="L393" s="1" t="str">
        <f t="shared" si="12"/>
        <v>NG-GAS</v>
      </c>
      <c r="M393" s="1">
        <v>45</v>
      </c>
      <c r="N393" s="1">
        <v>3.5000000000000003E-2</v>
      </c>
      <c r="O393" s="1">
        <v>13944</v>
      </c>
      <c r="P393" s="1">
        <v>3.4939999999999999E-2</v>
      </c>
      <c r="Q393" s="1">
        <v>140.19999999999999</v>
      </c>
      <c r="R393" s="1">
        <v>42915</v>
      </c>
      <c r="S393" s="1">
        <f t="shared" si="13"/>
        <v>487.20335999999998</v>
      </c>
      <c r="T393" s="1">
        <v>0.57399999999999995</v>
      </c>
      <c r="U393" s="1">
        <v>6.0000000000000001E-3</v>
      </c>
      <c r="V393" s="1">
        <v>1166.6949999999999</v>
      </c>
      <c r="W393" s="1">
        <v>2.1999999999999999E-2</v>
      </c>
      <c r="X393" s="1">
        <v>12.313000000000001</v>
      </c>
      <c r="Y393" s="1">
        <v>0.128</v>
      </c>
      <c r="Z393" s="1">
        <v>25034.361000000001</v>
      </c>
      <c r="AA393" s="1">
        <v>950.31</v>
      </c>
      <c r="AB393" s="1">
        <v>2022</v>
      </c>
    </row>
    <row r="394" spans="1:28">
      <c r="A394" s="1">
        <v>15670</v>
      </c>
      <c r="B394" s="1">
        <v>2021</v>
      </c>
      <c r="C394" s="1" t="s">
        <v>123</v>
      </c>
      <c r="D394" s="1" t="s">
        <v>681</v>
      </c>
      <c r="E394" s="1">
        <v>61073</v>
      </c>
      <c r="F394" s="1" t="s">
        <v>682</v>
      </c>
      <c r="G394" s="1"/>
      <c r="H394" s="1" t="s">
        <v>126</v>
      </c>
      <c r="I394" s="1" t="s">
        <v>127</v>
      </c>
      <c r="J394" s="1" t="s">
        <v>128</v>
      </c>
      <c r="K394" s="1" t="s">
        <v>38</v>
      </c>
      <c r="L394" s="1" t="str">
        <f t="shared" si="12"/>
        <v>SUN-SOLAR</v>
      </c>
      <c r="M394" s="1">
        <v>8.8000000000000007</v>
      </c>
      <c r="N394" s="1">
        <v>0.17299999999999999</v>
      </c>
      <c r="O394" s="1">
        <v>13327</v>
      </c>
      <c r="P394" s="1">
        <v>0.17288000000000001</v>
      </c>
      <c r="Q394" s="1">
        <v>8.8000000000000007</v>
      </c>
      <c r="R394" s="1">
        <v>13327</v>
      </c>
      <c r="S394" s="1">
        <f t="shared" si="13"/>
        <v>2303.9717599999999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</row>
    <row r="395" spans="1:28">
      <c r="A395" s="1">
        <v>15671</v>
      </c>
      <c r="B395" s="1">
        <v>2021</v>
      </c>
      <c r="C395" s="1" t="s">
        <v>123</v>
      </c>
      <c r="D395" s="1" t="s">
        <v>683</v>
      </c>
      <c r="E395" s="1">
        <v>61074</v>
      </c>
      <c r="F395" s="1" t="s">
        <v>684</v>
      </c>
      <c r="G395" s="1"/>
      <c r="H395" s="1" t="s">
        <v>126</v>
      </c>
      <c r="I395" s="1" t="s">
        <v>127</v>
      </c>
      <c r="J395" s="1" t="s">
        <v>128</v>
      </c>
      <c r="K395" s="1" t="s">
        <v>38</v>
      </c>
      <c r="L395" s="1" t="str">
        <f t="shared" si="12"/>
        <v>SUN-SOLAR</v>
      </c>
      <c r="M395" s="1">
        <v>8.8000000000000007</v>
      </c>
      <c r="N395" s="1">
        <v>0.17299999999999999</v>
      </c>
      <c r="O395" s="1">
        <v>13340</v>
      </c>
      <c r="P395" s="1">
        <v>0.17305000000000001</v>
      </c>
      <c r="Q395" s="1">
        <v>8.8000000000000007</v>
      </c>
      <c r="R395" s="1">
        <v>13340</v>
      </c>
      <c r="S395" s="1">
        <f t="shared" si="13"/>
        <v>2308.4870000000001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</row>
    <row r="396" spans="1:28">
      <c r="A396" s="1">
        <v>15672</v>
      </c>
      <c r="B396" s="1">
        <v>2021</v>
      </c>
      <c r="C396" s="1" t="s">
        <v>123</v>
      </c>
      <c r="D396" s="1" t="s">
        <v>685</v>
      </c>
      <c r="E396" s="1">
        <v>65467</v>
      </c>
      <c r="F396" s="1" t="s">
        <v>686</v>
      </c>
      <c r="G396" s="1"/>
      <c r="H396" s="1" t="s">
        <v>126</v>
      </c>
      <c r="I396" s="1" t="s">
        <v>127</v>
      </c>
      <c r="J396" s="1" t="s">
        <v>128</v>
      </c>
      <c r="K396" s="1" t="s">
        <v>38</v>
      </c>
      <c r="L396" s="1" t="str">
        <f t="shared" si="12"/>
        <v>SUN-SOLAR</v>
      </c>
      <c r="M396" s="1">
        <v>12</v>
      </c>
      <c r="N396" s="1">
        <v>0.159</v>
      </c>
      <c r="O396" s="1">
        <v>16740</v>
      </c>
      <c r="P396" s="1">
        <v>0.15925</v>
      </c>
      <c r="Q396" s="1">
        <v>12</v>
      </c>
      <c r="R396" s="1">
        <v>16740</v>
      </c>
      <c r="S396" s="1">
        <f t="shared" si="13"/>
        <v>2665.8450000000003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</row>
    <row r="397" spans="1:28">
      <c r="A397" s="1">
        <v>15673</v>
      </c>
      <c r="B397" s="1">
        <v>2021</v>
      </c>
      <c r="C397" s="1" t="s">
        <v>123</v>
      </c>
      <c r="D397" s="1" t="s">
        <v>687</v>
      </c>
      <c r="E397" s="1">
        <v>56511</v>
      </c>
      <c r="F397" s="1" t="s">
        <v>269</v>
      </c>
      <c r="G397" s="1"/>
      <c r="H397" s="1" t="s">
        <v>126</v>
      </c>
      <c r="I397" s="1" t="s">
        <v>155</v>
      </c>
      <c r="J397" s="1" t="s">
        <v>156</v>
      </c>
      <c r="K397" s="1" t="s">
        <v>29</v>
      </c>
      <c r="L397" s="1" t="str">
        <f t="shared" si="12"/>
        <v>LFG-BIOMASS</v>
      </c>
      <c r="M397" s="1">
        <v>0.9</v>
      </c>
      <c r="N397" s="1">
        <v>0.34100000000000003</v>
      </c>
      <c r="O397" s="1">
        <v>2685</v>
      </c>
      <c r="P397" s="1">
        <v>0.34055999999999997</v>
      </c>
      <c r="Q397" s="1">
        <v>1.8</v>
      </c>
      <c r="R397" s="1">
        <v>5370</v>
      </c>
      <c r="S397" s="1">
        <f t="shared" si="13"/>
        <v>914.40359999999998</v>
      </c>
      <c r="T397" s="1">
        <v>0</v>
      </c>
      <c r="U397" s="1">
        <v>0.38900000000000001</v>
      </c>
      <c r="V397" s="1">
        <v>0</v>
      </c>
      <c r="W397" s="1">
        <v>0</v>
      </c>
      <c r="X397" s="1">
        <v>0</v>
      </c>
      <c r="Y397" s="1">
        <v>1.044</v>
      </c>
      <c r="Z397" s="1">
        <v>1E-3</v>
      </c>
      <c r="AA397" s="1">
        <v>0</v>
      </c>
      <c r="AB397" s="1">
        <v>0</v>
      </c>
    </row>
    <row r="398" spans="1:28">
      <c r="A398" s="1">
        <v>15674</v>
      </c>
      <c r="B398" s="1">
        <v>2021</v>
      </c>
      <c r="C398" s="1" t="s">
        <v>123</v>
      </c>
      <c r="D398" s="1" t="s">
        <v>687</v>
      </c>
      <c r="E398" s="1">
        <v>56511</v>
      </c>
      <c r="F398" s="1" t="s">
        <v>270</v>
      </c>
      <c r="G398" s="1"/>
      <c r="H398" s="1" t="s">
        <v>126</v>
      </c>
      <c r="I398" s="1" t="s">
        <v>155</v>
      </c>
      <c r="J398" s="1" t="s">
        <v>156</v>
      </c>
      <c r="K398" s="1" t="s">
        <v>29</v>
      </c>
      <c r="L398" s="1" t="str">
        <f t="shared" si="12"/>
        <v>LFG-BIOMASS</v>
      </c>
      <c r="M398" s="1">
        <v>0.9</v>
      </c>
      <c r="N398" s="1">
        <v>0.34100000000000003</v>
      </c>
      <c r="O398" s="1">
        <v>2685</v>
      </c>
      <c r="P398" s="1">
        <v>0.34055999999999997</v>
      </c>
      <c r="Q398" s="1">
        <v>1.8</v>
      </c>
      <c r="R398" s="1">
        <v>5370</v>
      </c>
      <c r="S398" s="1">
        <f t="shared" si="13"/>
        <v>914.40359999999998</v>
      </c>
      <c r="T398" s="1">
        <v>0</v>
      </c>
      <c r="U398" s="1">
        <v>0.38900000000000001</v>
      </c>
      <c r="V398" s="1">
        <v>0</v>
      </c>
      <c r="W398" s="1">
        <v>0</v>
      </c>
      <c r="X398" s="1">
        <v>0</v>
      </c>
      <c r="Y398" s="1">
        <v>1.044</v>
      </c>
      <c r="Z398" s="1">
        <v>1E-3</v>
      </c>
      <c r="AA398" s="1">
        <v>0</v>
      </c>
      <c r="AB398" s="1">
        <v>0</v>
      </c>
    </row>
    <row r="399" spans="1:28">
      <c r="A399" s="1">
        <v>15675</v>
      </c>
      <c r="B399" s="1">
        <v>2021</v>
      </c>
      <c r="C399" s="1" t="s">
        <v>123</v>
      </c>
      <c r="D399" s="1" t="s">
        <v>688</v>
      </c>
      <c r="E399" s="1">
        <v>56883</v>
      </c>
      <c r="F399" s="1" t="s">
        <v>689</v>
      </c>
      <c r="G399" s="1"/>
      <c r="H399" s="1" t="s">
        <v>126</v>
      </c>
      <c r="I399" s="1" t="s">
        <v>127</v>
      </c>
      <c r="J399" s="1" t="s">
        <v>128</v>
      </c>
      <c r="K399" s="1" t="s">
        <v>38</v>
      </c>
      <c r="L399" s="1" t="str">
        <f t="shared" si="12"/>
        <v>SUN-SOLAR</v>
      </c>
      <c r="M399" s="1">
        <v>0.2</v>
      </c>
      <c r="N399" s="1">
        <v>6.0999999999999999E-2</v>
      </c>
      <c r="O399" s="1">
        <v>106.974</v>
      </c>
      <c r="P399" s="1">
        <v>6.1060000000000003E-2</v>
      </c>
      <c r="Q399" s="1">
        <v>3.9</v>
      </c>
      <c r="R399" s="1">
        <v>2085.9969999999998</v>
      </c>
      <c r="S399" s="1">
        <f t="shared" si="13"/>
        <v>6.5318324400000005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</row>
    <row r="400" spans="1:28">
      <c r="A400" s="1">
        <v>15676</v>
      </c>
      <c r="B400" s="1">
        <v>2021</v>
      </c>
      <c r="C400" s="1" t="s">
        <v>123</v>
      </c>
      <c r="D400" s="1" t="s">
        <v>688</v>
      </c>
      <c r="E400" s="1">
        <v>56883</v>
      </c>
      <c r="F400" s="1" t="s">
        <v>344</v>
      </c>
      <c r="G400" s="1"/>
      <c r="H400" s="1" t="s">
        <v>126</v>
      </c>
      <c r="I400" s="1" t="s">
        <v>127</v>
      </c>
      <c r="J400" s="1" t="s">
        <v>128</v>
      </c>
      <c r="K400" s="1" t="s">
        <v>38</v>
      </c>
      <c r="L400" s="1" t="str">
        <f t="shared" si="12"/>
        <v>SUN-SOLAR</v>
      </c>
      <c r="M400" s="1">
        <v>0.2</v>
      </c>
      <c r="N400" s="1">
        <v>6.0999999999999999E-2</v>
      </c>
      <c r="O400" s="1">
        <v>106.974</v>
      </c>
      <c r="P400" s="1">
        <v>6.1060000000000003E-2</v>
      </c>
      <c r="Q400" s="1">
        <v>3.9</v>
      </c>
      <c r="R400" s="1">
        <v>2085.9969999999998</v>
      </c>
      <c r="S400" s="1">
        <f t="shared" si="13"/>
        <v>6.5318324400000005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</row>
    <row r="401" spans="1:28">
      <c r="A401" s="1">
        <v>15677</v>
      </c>
      <c r="B401" s="1">
        <v>2021</v>
      </c>
      <c r="C401" s="1" t="s">
        <v>123</v>
      </c>
      <c r="D401" s="1" t="s">
        <v>688</v>
      </c>
      <c r="E401" s="1">
        <v>56883</v>
      </c>
      <c r="F401" s="1" t="s">
        <v>345</v>
      </c>
      <c r="G401" s="1"/>
      <c r="H401" s="1" t="s">
        <v>126</v>
      </c>
      <c r="I401" s="1" t="s">
        <v>127</v>
      </c>
      <c r="J401" s="1" t="s">
        <v>128</v>
      </c>
      <c r="K401" s="1" t="s">
        <v>38</v>
      </c>
      <c r="L401" s="1" t="str">
        <f t="shared" si="12"/>
        <v>SUN-SOLAR</v>
      </c>
      <c r="M401" s="1">
        <v>0.1</v>
      </c>
      <c r="N401" s="1">
        <v>6.0999999999999999E-2</v>
      </c>
      <c r="O401" s="1">
        <v>53.487000000000002</v>
      </c>
      <c r="P401" s="1">
        <v>6.1060000000000003E-2</v>
      </c>
      <c r="Q401" s="1">
        <v>3.9</v>
      </c>
      <c r="R401" s="1">
        <v>2085.9969999999998</v>
      </c>
      <c r="S401" s="1">
        <f t="shared" si="13"/>
        <v>3.2659162200000003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</row>
    <row r="402" spans="1:28">
      <c r="A402" s="1">
        <v>15678</v>
      </c>
      <c r="B402" s="1">
        <v>2021</v>
      </c>
      <c r="C402" s="1" t="s">
        <v>123</v>
      </c>
      <c r="D402" s="1" t="s">
        <v>688</v>
      </c>
      <c r="E402" s="1">
        <v>56883</v>
      </c>
      <c r="F402" s="1" t="s">
        <v>690</v>
      </c>
      <c r="G402" s="1"/>
      <c r="H402" s="1" t="s">
        <v>126</v>
      </c>
      <c r="I402" s="1" t="s">
        <v>127</v>
      </c>
      <c r="J402" s="1" t="s">
        <v>128</v>
      </c>
      <c r="K402" s="1" t="s">
        <v>38</v>
      </c>
      <c r="L402" s="1" t="str">
        <f t="shared" si="12"/>
        <v>SUN-SOLAR</v>
      </c>
      <c r="M402" s="1">
        <v>0.2</v>
      </c>
      <c r="N402" s="1">
        <v>6.0999999999999999E-2</v>
      </c>
      <c r="O402" s="1">
        <v>106.974</v>
      </c>
      <c r="P402" s="1">
        <v>6.1060000000000003E-2</v>
      </c>
      <c r="Q402" s="1">
        <v>3.9</v>
      </c>
      <c r="R402" s="1">
        <v>2085.9969999999998</v>
      </c>
      <c r="S402" s="1">
        <f t="shared" si="13"/>
        <v>6.5318324400000005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</row>
    <row r="403" spans="1:28">
      <c r="A403" s="1">
        <v>15679</v>
      </c>
      <c r="B403" s="1">
        <v>2021</v>
      </c>
      <c r="C403" s="1" t="s">
        <v>123</v>
      </c>
      <c r="D403" s="1" t="s">
        <v>688</v>
      </c>
      <c r="E403" s="1">
        <v>56883</v>
      </c>
      <c r="F403" s="1" t="s">
        <v>691</v>
      </c>
      <c r="G403" s="1"/>
      <c r="H403" s="1" t="s">
        <v>126</v>
      </c>
      <c r="I403" s="1" t="s">
        <v>127</v>
      </c>
      <c r="J403" s="1" t="s">
        <v>128</v>
      </c>
      <c r="K403" s="1" t="s">
        <v>38</v>
      </c>
      <c r="L403" s="1" t="str">
        <f t="shared" si="12"/>
        <v>SUN-SOLAR</v>
      </c>
      <c r="M403" s="1">
        <v>0.1</v>
      </c>
      <c r="N403" s="1">
        <v>6.0999999999999999E-2</v>
      </c>
      <c r="O403" s="1">
        <v>53.487000000000002</v>
      </c>
      <c r="P403" s="1">
        <v>6.1060000000000003E-2</v>
      </c>
      <c r="Q403" s="1">
        <v>3.9</v>
      </c>
      <c r="R403" s="1">
        <v>2085.9969999999998</v>
      </c>
      <c r="S403" s="1">
        <f t="shared" si="13"/>
        <v>3.2659162200000003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</row>
    <row r="404" spans="1:28">
      <c r="A404" s="1">
        <v>15680</v>
      </c>
      <c r="B404" s="1">
        <v>2021</v>
      </c>
      <c r="C404" s="1" t="s">
        <v>123</v>
      </c>
      <c r="D404" s="1" t="s">
        <v>688</v>
      </c>
      <c r="E404" s="1">
        <v>56883</v>
      </c>
      <c r="F404" s="1" t="s">
        <v>692</v>
      </c>
      <c r="G404" s="1"/>
      <c r="H404" s="1" t="s">
        <v>126</v>
      </c>
      <c r="I404" s="1" t="s">
        <v>127</v>
      </c>
      <c r="J404" s="1" t="s">
        <v>128</v>
      </c>
      <c r="K404" s="1" t="s">
        <v>38</v>
      </c>
      <c r="L404" s="1" t="str">
        <f t="shared" si="12"/>
        <v>SUN-SOLAR</v>
      </c>
      <c r="M404" s="1">
        <v>0.2</v>
      </c>
      <c r="N404" s="1">
        <v>6.0999999999999999E-2</v>
      </c>
      <c r="O404" s="1">
        <v>106.974</v>
      </c>
      <c r="P404" s="1">
        <v>6.1060000000000003E-2</v>
      </c>
      <c r="Q404" s="1">
        <v>3.9</v>
      </c>
      <c r="R404" s="1">
        <v>2085.9969999999998</v>
      </c>
      <c r="S404" s="1">
        <f t="shared" si="13"/>
        <v>6.5318324400000005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</row>
    <row r="405" spans="1:28">
      <c r="A405" s="1">
        <v>15681</v>
      </c>
      <c r="B405" s="1">
        <v>2021</v>
      </c>
      <c r="C405" s="1" t="s">
        <v>123</v>
      </c>
      <c r="D405" s="1" t="s">
        <v>688</v>
      </c>
      <c r="E405" s="1">
        <v>56883</v>
      </c>
      <c r="F405" s="1" t="s">
        <v>693</v>
      </c>
      <c r="G405" s="1"/>
      <c r="H405" s="1" t="s">
        <v>126</v>
      </c>
      <c r="I405" s="1" t="s">
        <v>127</v>
      </c>
      <c r="J405" s="1" t="s">
        <v>128</v>
      </c>
      <c r="K405" s="1" t="s">
        <v>38</v>
      </c>
      <c r="L405" s="1" t="str">
        <f t="shared" si="12"/>
        <v>SUN-SOLAR</v>
      </c>
      <c r="M405" s="1">
        <v>0.2</v>
      </c>
      <c r="N405" s="1">
        <v>6.0999999999999999E-2</v>
      </c>
      <c r="O405" s="1">
        <v>106.974</v>
      </c>
      <c r="P405" s="1">
        <v>6.1060000000000003E-2</v>
      </c>
      <c r="Q405" s="1">
        <v>3.9</v>
      </c>
      <c r="R405" s="1">
        <v>2085.9969999999998</v>
      </c>
      <c r="S405" s="1">
        <f t="shared" si="13"/>
        <v>6.5318324400000005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</row>
    <row r="406" spans="1:28">
      <c r="A406" s="1">
        <v>15682</v>
      </c>
      <c r="B406" s="1">
        <v>2021</v>
      </c>
      <c r="C406" s="1" t="s">
        <v>123</v>
      </c>
      <c r="D406" s="1" t="s">
        <v>688</v>
      </c>
      <c r="E406" s="1">
        <v>56883</v>
      </c>
      <c r="F406" s="1" t="s">
        <v>694</v>
      </c>
      <c r="G406" s="1"/>
      <c r="H406" s="1" t="s">
        <v>126</v>
      </c>
      <c r="I406" s="1" t="s">
        <v>127</v>
      </c>
      <c r="J406" s="1" t="s">
        <v>128</v>
      </c>
      <c r="K406" s="1" t="s">
        <v>38</v>
      </c>
      <c r="L406" s="1" t="str">
        <f t="shared" si="12"/>
        <v>SUN-SOLAR</v>
      </c>
      <c r="M406" s="1">
        <v>0.2</v>
      </c>
      <c r="N406" s="1">
        <v>6.0999999999999999E-2</v>
      </c>
      <c r="O406" s="1">
        <v>106.974</v>
      </c>
      <c r="P406" s="1">
        <v>6.1060000000000003E-2</v>
      </c>
      <c r="Q406" s="1">
        <v>3.9</v>
      </c>
      <c r="R406" s="1">
        <v>2085.9969999999998</v>
      </c>
      <c r="S406" s="1">
        <f t="shared" si="13"/>
        <v>6.5318324400000005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</row>
    <row r="407" spans="1:28">
      <c r="A407" s="1">
        <v>15683</v>
      </c>
      <c r="B407" s="1">
        <v>2021</v>
      </c>
      <c r="C407" s="1" t="s">
        <v>123</v>
      </c>
      <c r="D407" s="1" t="s">
        <v>688</v>
      </c>
      <c r="E407" s="1">
        <v>56883</v>
      </c>
      <c r="F407" s="1" t="s">
        <v>695</v>
      </c>
      <c r="G407" s="1"/>
      <c r="H407" s="1" t="s">
        <v>126</v>
      </c>
      <c r="I407" s="1" t="s">
        <v>127</v>
      </c>
      <c r="J407" s="1" t="s">
        <v>128</v>
      </c>
      <c r="K407" s="1" t="s">
        <v>38</v>
      </c>
      <c r="L407" s="1" t="str">
        <f t="shared" si="12"/>
        <v>SUN-SOLAR</v>
      </c>
      <c r="M407" s="1">
        <v>0.1</v>
      </c>
      <c r="N407" s="1">
        <v>6.0999999999999999E-2</v>
      </c>
      <c r="O407" s="1">
        <v>53.487000000000002</v>
      </c>
      <c r="P407" s="1">
        <v>6.1060000000000003E-2</v>
      </c>
      <c r="Q407" s="1">
        <v>3.9</v>
      </c>
      <c r="R407" s="1">
        <v>2085.9969999999998</v>
      </c>
      <c r="S407" s="1">
        <f t="shared" si="13"/>
        <v>3.2659162200000003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</row>
    <row r="408" spans="1:28">
      <c r="A408" s="1">
        <v>15684</v>
      </c>
      <c r="B408" s="1">
        <v>2021</v>
      </c>
      <c r="C408" s="1" t="s">
        <v>123</v>
      </c>
      <c r="D408" s="1" t="s">
        <v>688</v>
      </c>
      <c r="E408" s="1">
        <v>56883</v>
      </c>
      <c r="F408" s="1" t="s">
        <v>696</v>
      </c>
      <c r="G408" s="1"/>
      <c r="H408" s="1" t="s">
        <v>126</v>
      </c>
      <c r="I408" s="1" t="s">
        <v>127</v>
      </c>
      <c r="J408" s="1" t="s">
        <v>128</v>
      </c>
      <c r="K408" s="1" t="s">
        <v>38</v>
      </c>
      <c r="L408" s="1" t="str">
        <f t="shared" si="12"/>
        <v>SUN-SOLAR</v>
      </c>
      <c r="M408" s="1">
        <v>2.4</v>
      </c>
      <c r="N408" s="1">
        <v>6.0999999999999999E-2</v>
      </c>
      <c r="O408" s="1">
        <v>1283.692</v>
      </c>
      <c r="P408" s="1">
        <v>6.1060000000000003E-2</v>
      </c>
      <c r="Q408" s="1">
        <v>3.9</v>
      </c>
      <c r="R408" s="1">
        <v>2085.9969999999998</v>
      </c>
      <c r="S408" s="1">
        <f t="shared" si="13"/>
        <v>78.38223352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</row>
    <row r="409" spans="1:28">
      <c r="A409" s="1">
        <v>15685</v>
      </c>
      <c r="B409" s="1">
        <v>2021</v>
      </c>
      <c r="C409" s="1" t="s">
        <v>123</v>
      </c>
      <c r="D409" s="1" t="s">
        <v>697</v>
      </c>
      <c r="E409" s="1">
        <v>60762</v>
      </c>
      <c r="F409" s="1" t="s">
        <v>698</v>
      </c>
      <c r="G409" s="1"/>
      <c r="H409" s="1" t="s">
        <v>126</v>
      </c>
      <c r="I409" s="1" t="s">
        <v>127</v>
      </c>
      <c r="J409" s="1" t="s">
        <v>128</v>
      </c>
      <c r="K409" s="1" t="s">
        <v>38</v>
      </c>
      <c r="L409" s="1" t="str">
        <f t="shared" si="12"/>
        <v>SUN-SOLAR</v>
      </c>
      <c r="M409" s="1">
        <v>6.2</v>
      </c>
      <c r="N409" s="1">
        <v>0.153</v>
      </c>
      <c r="O409" s="1">
        <v>8312</v>
      </c>
      <c r="P409" s="1">
        <v>0.15304000000000001</v>
      </c>
      <c r="Q409" s="1">
        <v>6.2</v>
      </c>
      <c r="R409" s="1">
        <v>8312</v>
      </c>
      <c r="S409" s="1">
        <f t="shared" si="13"/>
        <v>1272.0684800000001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</row>
    <row r="410" spans="1:28">
      <c r="A410" s="1">
        <v>15686</v>
      </c>
      <c r="B410" s="1">
        <v>2021</v>
      </c>
      <c r="C410" s="1" t="s">
        <v>123</v>
      </c>
      <c r="D410" s="1" t="s">
        <v>699</v>
      </c>
      <c r="E410" s="1">
        <v>57448</v>
      </c>
      <c r="F410" s="1" t="s">
        <v>700</v>
      </c>
      <c r="G410" s="1"/>
      <c r="H410" s="1" t="s">
        <v>126</v>
      </c>
      <c r="I410" s="1" t="s">
        <v>127</v>
      </c>
      <c r="J410" s="1" t="s">
        <v>128</v>
      </c>
      <c r="K410" s="1" t="s">
        <v>38</v>
      </c>
      <c r="L410" s="1" t="str">
        <f t="shared" si="12"/>
        <v>SUN-SOLAR</v>
      </c>
      <c r="M410" s="1">
        <v>18</v>
      </c>
      <c r="N410" s="1">
        <v>0.14599999999999999</v>
      </c>
      <c r="O410" s="1">
        <v>23005</v>
      </c>
      <c r="P410" s="1">
        <v>0.1459</v>
      </c>
      <c r="Q410" s="1">
        <v>18</v>
      </c>
      <c r="R410" s="1">
        <v>23005</v>
      </c>
      <c r="S410" s="1">
        <f t="shared" si="13"/>
        <v>3356.4295000000002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</row>
    <row r="411" spans="1:28">
      <c r="A411" s="1">
        <v>15687</v>
      </c>
      <c r="B411" s="1">
        <v>2021</v>
      </c>
      <c r="C411" s="1" t="s">
        <v>123</v>
      </c>
      <c r="D411" s="1" t="s">
        <v>701</v>
      </c>
      <c r="E411" s="1">
        <v>60740</v>
      </c>
      <c r="F411" s="1" t="s">
        <v>132</v>
      </c>
      <c r="G411" s="1"/>
      <c r="H411" s="1" t="s">
        <v>126</v>
      </c>
      <c r="I411" s="1" t="s">
        <v>127</v>
      </c>
      <c r="J411" s="1" t="s">
        <v>128</v>
      </c>
      <c r="K411" s="1" t="s">
        <v>38</v>
      </c>
      <c r="L411" s="1" t="str">
        <f t="shared" si="12"/>
        <v>SUN-SOLAR</v>
      </c>
      <c r="M411" s="1">
        <v>2</v>
      </c>
      <c r="N411" s="1">
        <v>0.17</v>
      </c>
      <c r="O411" s="1">
        <v>2983</v>
      </c>
      <c r="P411" s="1">
        <v>0.17025999999999999</v>
      </c>
      <c r="Q411" s="1">
        <v>2</v>
      </c>
      <c r="R411" s="1">
        <v>2983</v>
      </c>
      <c r="S411" s="1">
        <f t="shared" si="13"/>
        <v>507.88558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</row>
    <row r="412" spans="1:28">
      <c r="A412" s="1">
        <v>15688</v>
      </c>
      <c r="B412" s="1">
        <v>2021</v>
      </c>
      <c r="C412" s="1" t="s">
        <v>123</v>
      </c>
      <c r="D412" s="1" t="s">
        <v>702</v>
      </c>
      <c r="E412" s="1">
        <v>59364</v>
      </c>
      <c r="F412" s="1" t="s">
        <v>132</v>
      </c>
      <c r="G412" s="1"/>
      <c r="H412" s="1" t="s">
        <v>126</v>
      </c>
      <c r="I412" s="1" t="s">
        <v>127</v>
      </c>
      <c r="J412" s="1" t="s">
        <v>128</v>
      </c>
      <c r="K412" s="1" t="s">
        <v>38</v>
      </c>
      <c r="L412" s="1" t="str">
        <f t="shared" si="12"/>
        <v>SUN-SOLAR</v>
      </c>
      <c r="M412" s="1">
        <v>1.3</v>
      </c>
      <c r="N412" s="1">
        <v>0.11600000000000001</v>
      </c>
      <c r="O412" s="1">
        <v>1324</v>
      </c>
      <c r="P412" s="1">
        <v>0.11626</v>
      </c>
      <c r="Q412" s="1">
        <v>1.3</v>
      </c>
      <c r="R412" s="1">
        <v>1324</v>
      </c>
      <c r="S412" s="1">
        <f t="shared" si="13"/>
        <v>153.92824000000002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</row>
    <row r="413" spans="1:28">
      <c r="A413" s="1">
        <v>15689</v>
      </c>
      <c r="B413" s="1">
        <v>2021</v>
      </c>
      <c r="C413" s="1" t="s">
        <v>123</v>
      </c>
      <c r="D413" s="1" t="s">
        <v>703</v>
      </c>
      <c r="E413" s="1">
        <v>61892</v>
      </c>
      <c r="F413" s="1" t="s">
        <v>704</v>
      </c>
      <c r="G413" s="1"/>
      <c r="H413" s="1" t="s">
        <v>126</v>
      </c>
      <c r="I413" s="1" t="s">
        <v>169</v>
      </c>
      <c r="J413" s="1" t="s">
        <v>170</v>
      </c>
      <c r="K413" s="1" t="s">
        <v>37</v>
      </c>
      <c r="L413" s="1" t="str">
        <f t="shared" si="12"/>
        <v>MWH-OTHF</v>
      </c>
      <c r="M413" s="1">
        <v>19.8</v>
      </c>
      <c r="N413" s="1">
        <v>-0.03</v>
      </c>
      <c r="O413" s="1">
        <v>-5190</v>
      </c>
      <c r="P413" s="1">
        <v>0</v>
      </c>
      <c r="Q413" s="1">
        <v>19.8</v>
      </c>
      <c r="R413" s="1">
        <v>-5190</v>
      </c>
      <c r="S413" s="1">
        <f t="shared" si="13"/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</row>
    <row r="414" spans="1:28">
      <c r="A414" s="1">
        <v>15690</v>
      </c>
      <c r="B414" s="1">
        <v>2021</v>
      </c>
      <c r="C414" s="1" t="s">
        <v>123</v>
      </c>
      <c r="D414" s="1" t="s">
        <v>705</v>
      </c>
      <c r="E414" s="1">
        <v>63150</v>
      </c>
      <c r="F414" s="1" t="s">
        <v>706</v>
      </c>
      <c r="G414" s="1"/>
      <c r="H414" s="1" t="s">
        <v>126</v>
      </c>
      <c r="I414" s="1" t="s">
        <v>127</v>
      </c>
      <c r="J414" s="1" t="s">
        <v>128</v>
      </c>
      <c r="K414" s="1" t="s">
        <v>38</v>
      </c>
      <c r="L414" s="1" t="str">
        <f t="shared" si="12"/>
        <v>SUN-SOLAR</v>
      </c>
      <c r="M414" s="1">
        <v>8</v>
      </c>
      <c r="N414" s="1">
        <v>0.16800000000000001</v>
      </c>
      <c r="O414" s="1">
        <v>11752</v>
      </c>
      <c r="P414" s="1">
        <v>0.16769000000000001</v>
      </c>
      <c r="Q414" s="1">
        <v>8</v>
      </c>
      <c r="R414" s="1">
        <v>11752</v>
      </c>
      <c r="S414" s="1">
        <f t="shared" si="13"/>
        <v>1970.6928800000001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</row>
    <row r="415" spans="1:28">
      <c r="A415" s="1">
        <v>15691</v>
      </c>
      <c r="B415" s="1">
        <v>2021</v>
      </c>
      <c r="C415" s="1" t="s">
        <v>123</v>
      </c>
      <c r="D415" s="1" t="s">
        <v>707</v>
      </c>
      <c r="E415" s="1">
        <v>56889</v>
      </c>
      <c r="F415" s="1" t="s">
        <v>689</v>
      </c>
      <c r="G415" s="1"/>
      <c r="H415" s="1" t="s">
        <v>126</v>
      </c>
      <c r="I415" s="1" t="s">
        <v>127</v>
      </c>
      <c r="J415" s="1" t="s">
        <v>128</v>
      </c>
      <c r="K415" s="1" t="s">
        <v>38</v>
      </c>
      <c r="L415" s="1" t="str">
        <f t="shared" si="12"/>
        <v>SUN-SOLAR</v>
      </c>
      <c r="M415" s="1">
        <v>1.7</v>
      </c>
      <c r="N415" s="1">
        <v>8.5000000000000006E-2</v>
      </c>
      <c r="O415" s="1">
        <v>1259</v>
      </c>
      <c r="P415" s="1">
        <v>8.4540000000000004E-2</v>
      </c>
      <c r="Q415" s="1">
        <v>1.7</v>
      </c>
      <c r="R415" s="1">
        <v>1259</v>
      </c>
      <c r="S415" s="1">
        <f t="shared" si="13"/>
        <v>106.43586000000001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</row>
    <row r="416" spans="1:28">
      <c r="A416" s="1">
        <v>15692</v>
      </c>
      <c r="B416" s="1">
        <v>2021</v>
      </c>
      <c r="C416" s="1" t="s">
        <v>123</v>
      </c>
      <c r="D416" s="1" t="s">
        <v>708</v>
      </c>
      <c r="E416" s="1">
        <v>61822</v>
      </c>
      <c r="F416" s="1" t="s">
        <v>709</v>
      </c>
      <c r="G416" s="1"/>
      <c r="H416" s="1" t="s">
        <v>265</v>
      </c>
      <c r="I416" s="1" t="s">
        <v>155</v>
      </c>
      <c r="J416" s="1" t="s">
        <v>218</v>
      </c>
      <c r="K416" s="1" t="s">
        <v>32</v>
      </c>
      <c r="L416" s="1" t="str">
        <f t="shared" si="12"/>
        <v>DFO-GAS</v>
      </c>
      <c r="M416" s="1">
        <v>2</v>
      </c>
      <c r="N416" s="1">
        <v>0</v>
      </c>
      <c r="O416" s="1">
        <v>0</v>
      </c>
      <c r="P416" s="1">
        <v>0.22835</v>
      </c>
      <c r="Q416" s="1">
        <v>10.8</v>
      </c>
      <c r="R416" s="1">
        <v>21604</v>
      </c>
      <c r="S416" s="1">
        <f t="shared" si="13"/>
        <v>0</v>
      </c>
      <c r="T416" s="1">
        <v>3.629</v>
      </c>
      <c r="U416" s="1">
        <v>3.6999999999999998E-2</v>
      </c>
      <c r="V416" s="1">
        <v>1369.5219999999999</v>
      </c>
      <c r="W416" s="1">
        <v>2.5999999999999999E-2</v>
      </c>
      <c r="X416" s="1">
        <v>39.206000000000003</v>
      </c>
      <c r="Y416" s="1">
        <v>0.40400000000000003</v>
      </c>
      <c r="Z416" s="1">
        <v>14793.576999999999</v>
      </c>
      <c r="AA416" s="1">
        <v>558.03800000000001</v>
      </c>
      <c r="AB416" s="1">
        <v>0</v>
      </c>
    </row>
    <row r="417" spans="1:28">
      <c r="A417" s="1">
        <v>15693</v>
      </c>
      <c r="B417" s="1">
        <v>2021</v>
      </c>
      <c r="C417" s="1" t="s">
        <v>123</v>
      </c>
      <c r="D417" s="1" t="s">
        <v>708</v>
      </c>
      <c r="E417" s="1">
        <v>61822</v>
      </c>
      <c r="F417" s="1" t="s">
        <v>710</v>
      </c>
      <c r="G417" s="1"/>
      <c r="H417" s="1" t="s">
        <v>265</v>
      </c>
      <c r="I417" s="1" t="s">
        <v>155</v>
      </c>
      <c r="J417" s="1" t="s">
        <v>218</v>
      </c>
      <c r="K417" s="1" t="s">
        <v>32</v>
      </c>
      <c r="L417" s="1" t="str">
        <f t="shared" si="12"/>
        <v>DFO-GAS</v>
      </c>
      <c r="M417" s="1">
        <v>2</v>
      </c>
      <c r="N417" s="1">
        <v>0</v>
      </c>
      <c r="O417" s="1">
        <v>0</v>
      </c>
      <c r="P417" s="1">
        <v>0.22835</v>
      </c>
      <c r="Q417" s="1">
        <v>10.8</v>
      </c>
      <c r="R417" s="1">
        <v>21604</v>
      </c>
      <c r="S417" s="1">
        <f t="shared" si="13"/>
        <v>0</v>
      </c>
      <c r="T417" s="1">
        <v>3.629</v>
      </c>
      <c r="U417" s="1">
        <v>3.6999999999999998E-2</v>
      </c>
      <c r="V417" s="1">
        <v>1369.5219999999999</v>
      </c>
      <c r="W417" s="1">
        <v>2.5999999999999999E-2</v>
      </c>
      <c r="X417" s="1">
        <v>39.206000000000003</v>
      </c>
      <c r="Y417" s="1">
        <v>0.40400000000000003</v>
      </c>
      <c r="Z417" s="1">
        <v>14793.576999999999</v>
      </c>
      <c r="AA417" s="1">
        <v>558.03800000000001</v>
      </c>
      <c r="AB417" s="1">
        <v>0</v>
      </c>
    </row>
    <row r="418" spans="1:28">
      <c r="A418" s="1">
        <v>15694</v>
      </c>
      <c r="B418" s="1">
        <v>2021</v>
      </c>
      <c r="C418" s="1" t="s">
        <v>123</v>
      </c>
      <c r="D418" s="1" t="s">
        <v>708</v>
      </c>
      <c r="E418" s="1">
        <v>61822</v>
      </c>
      <c r="F418" s="1" t="s">
        <v>711</v>
      </c>
      <c r="G418" s="1"/>
      <c r="H418" s="1" t="s">
        <v>265</v>
      </c>
      <c r="I418" s="1" t="s">
        <v>155</v>
      </c>
      <c r="J418" s="1" t="s">
        <v>218</v>
      </c>
      <c r="K418" s="1" t="s">
        <v>32</v>
      </c>
      <c r="L418" s="1" t="str">
        <f t="shared" si="12"/>
        <v>DFO-GAS</v>
      </c>
      <c r="M418" s="1">
        <v>2</v>
      </c>
      <c r="N418" s="1">
        <v>0</v>
      </c>
      <c r="O418" s="1">
        <v>0</v>
      </c>
      <c r="P418" s="1">
        <v>0.22835</v>
      </c>
      <c r="Q418" s="1">
        <v>10.8</v>
      </c>
      <c r="R418" s="1">
        <v>21604</v>
      </c>
      <c r="S418" s="1">
        <f t="shared" si="13"/>
        <v>0</v>
      </c>
      <c r="T418" s="1">
        <v>3.629</v>
      </c>
      <c r="U418" s="1">
        <v>3.6999999999999998E-2</v>
      </c>
      <c r="V418" s="1">
        <v>1369.5219999999999</v>
      </c>
      <c r="W418" s="1">
        <v>2.5999999999999999E-2</v>
      </c>
      <c r="X418" s="1">
        <v>39.206000000000003</v>
      </c>
      <c r="Y418" s="1">
        <v>0.40400000000000003</v>
      </c>
      <c r="Z418" s="1">
        <v>14793.576999999999</v>
      </c>
      <c r="AA418" s="1">
        <v>558.03800000000001</v>
      </c>
      <c r="AB418" s="1">
        <v>0</v>
      </c>
    </row>
    <row r="419" spans="1:28">
      <c r="A419" s="1">
        <v>15695</v>
      </c>
      <c r="B419" s="1">
        <v>2021</v>
      </c>
      <c r="C419" s="1" t="s">
        <v>123</v>
      </c>
      <c r="D419" s="1" t="s">
        <v>708</v>
      </c>
      <c r="E419" s="1">
        <v>61822</v>
      </c>
      <c r="F419" s="1" t="s">
        <v>197</v>
      </c>
      <c r="G419" s="1"/>
      <c r="H419" s="1" t="s">
        <v>126</v>
      </c>
      <c r="I419" s="1" t="s">
        <v>165</v>
      </c>
      <c r="J419" s="1" t="s">
        <v>166</v>
      </c>
      <c r="K419" s="1" t="s">
        <v>32</v>
      </c>
      <c r="L419" s="1" t="str">
        <f t="shared" si="12"/>
        <v>NG-GAS</v>
      </c>
      <c r="M419" s="1">
        <v>4.5999999999999996</v>
      </c>
      <c r="N419" s="1">
        <v>0.53100000000000003</v>
      </c>
      <c r="O419" s="1">
        <v>21415</v>
      </c>
      <c r="P419" s="1">
        <v>0.22835</v>
      </c>
      <c r="Q419" s="1">
        <v>10.8</v>
      </c>
      <c r="R419" s="1">
        <v>21604</v>
      </c>
      <c r="S419" s="1">
        <f t="shared" si="13"/>
        <v>4890.1152499999998</v>
      </c>
      <c r="T419" s="1">
        <v>3.629</v>
      </c>
      <c r="U419" s="1">
        <v>3.6999999999999998E-2</v>
      </c>
      <c r="V419" s="1">
        <v>1369.5219999999999</v>
      </c>
      <c r="W419" s="1">
        <v>2.5999999999999999E-2</v>
      </c>
      <c r="X419" s="1">
        <v>39.206000000000003</v>
      </c>
      <c r="Y419" s="1">
        <v>0.40400000000000003</v>
      </c>
      <c r="Z419" s="1">
        <v>14793.576999999999</v>
      </c>
      <c r="AA419" s="1">
        <v>558.03800000000001</v>
      </c>
      <c r="AB419" s="1">
        <v>0</v>
      </c>
    </row>
    <row r="420" spans="1:28">
      <c r="A420" s="1">
        <v>15696</v>
      </c>
      <c r="B420" s="1">
        <v>2021</v>
      </c>
      <c r="C420" s="1" t="s">
        <v>123</v>
      </c>
      <c r="D420" s="1" t="s">
        <v>708</v>
      </c>
      <c r="E420" s="1">
        <v>61822</v>
      </c>
      <c r="F420" s="1" t="s">
        <v>712</v>
      </c>
      <c r="G420" s="1"/>
      <c r="H420" s="1" t="s">
        <v>126</v>
      </c>
      <c r="I420" s="1" t="s">
        <v>127</v>
      </c>
      <c r="J420" s="1" t="s">
        <v>128</v>
      </c>
      <c r="K420" s="1" t="s">
        <v>32</v>
      </c>
      <c r="L420" s="1" t="str">
        <f t="shared" si="12"/>
        <v>SUN-GAS</v>
      </c>
      <c r="M420" s="1">
        <v>0.2</v>
      </c>
      <c r="N420" s="1">
        <v>0.108</v>
      </c>
      <c r="O420" s="1">
        <v>189</v>
      </c>
      <c r="P420" s="1">
        <v>0.22835</v>
      </c>
      <c r="Q420" s="1">
        <v>10.8</v>
      </c>
      <c r="R420" s="1">
        <v>21604</v>
      </c>
      <c r="S420" s="1">
        <f t="shared" si="13"/>
        <v>43.158149999999999</v>
      </c>
      <c r="T420" s="1">
        <v>3.629</v>
      </c>
      <c r="U420" s="1">
        <v>3.6999999999999998E-2</v>
      </c>
      <c r="V420" s="1">
        <v>1369.5219999999999</v>
      </c>
      <c r="W420" s="1">
        <v>2.5999999999999999E-2</v>
      </c>
      <c r="X420" s="1">
        <v>39.206000000000003</v>
      </c>
      <c r="Y420" s="1">
        <v>0.40400000000000003</v>
      </c>
      <c r="Z420" s="1">
        <v>14793.576999999999</v>
      </c>
      <c r="AA420" s="1">
        <v>558.03800000000001</v>
      </c>
      <c r="AB420" s="1">
        <v>0</v>
      </c>
    </row>
    <row r="421" spans="1:28">
      <c r="A421" s="1">
        <v>15697</v>
      </c>
      <c r="B421" s="1">
        <v>2021</v>
      </c>
      <c r="C421" s="1" t="s">
        <v>123</v>
      </c>
      <c r="D421" s="1" t="s">
        <v>713</v>
      </c>
      <c r="E421" s="1">
        <v>61354</v>
      </c>
      <c r="F421" s="1" t="s">
        <v>714</v>
      </c>
      <c r="G421" s="1"/>
      <c r="H421" s="1" t="s">
        <v>126</v>
      </c>
      <c r="I421" s="1" t="s">
        <v>127</v>
      </c>
      <c r="J421" s="1" t="s">
        <v>128</v>
      </c>
      <c r="K421" s="1" t="s">
        <v>38</v>
      </c>
      <c r="L421" s="1" t="str">
        <f t="shared" si="12"/>
        <v>SUN-SOLAR</v>
      </c>
      <c r="M421" s="1">
        <v>2.2000000000000002</v>
      </c>
      <c r="N421" s="1">
        <v>0.185</v>
      </c>
      <c r="O421" s="1">
        <v>3572</v>
      </c>
      <c r="P421" s="1">
        <v>0.18534999999999999</v>
      </c>
      <c r="Q421" s="1">
        <v>2.2000000000000002</v>
      </c>
      <c r="R421" s="1">
        <v>3572</v>
      </c>
      <c r="S421" s="1">
        <f t="shared" si="13"/>
        <v>662.0702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</row>
    <row r="422" spans="1:28">
      <c r="A422" s="1">
        <v>15698</v>
      </c>
      <c r="B422" s="1">
        <v>2021</v>
      </c>
      <c r="C422" s="1" t="s">
        <v>123</v>
      </c>
      <c r="D422" s="1" t="s">
        <v>715</v>
      </c>
      <c r="E422" s="1">
        <v>58584</v>
      </c>
      <c r="F422" s="1" t="s">
        <v>197</v>
      </c>
      <c r="G422" s="1"/>
      <c r="H422" s="1" t="s">
        <v>126</v>
      </c>
      <c r="I422" s="1" t="s">
        <v>165</v>
      </c>
      <c r="J422" s="1" t="s">
        <v>166</v>
      </c>
      <c r="K422" s="1" t="s">
        <v>32</v>
      </c>
      <c r="L422" s="1" t="str">
        <f t="shared" si="12"/>
        <v>NG-GAS</v>
      </c>
      <c r="M422" s="1">
        <v>15.5</v>
      </c>
      <c r="N422" s="1">
        <v>0.314</v>
      </c>
      <c r="O422" s="1">
        <v>42650</v>
      </c>
      <c r="P422" s="1">
        <v>0.26647999999999999</v>
      </c>
      <c r="Q422" s="1">
        <v>21.2</v>
      </c>
      <c r="R422" s="1">
        <v>49489</v>
      </c>
      <c r="S422" s="1">
        <f t="shared" si="13"/>
        <v>11365.371999999999</v>
      </c>
      <c r="T422" s="1">
        <v>1.49</v>
      </c>
      <c r="U422" s="1">
        <v>1.4999999999999999E-2</v>
      </c>
      <c r="V422" s="1">
        <v>570.47199999999998</v>
      </c>
      <c r="W422" s="1">
        <v>1.0999999999999999E-2</v>
      </c>
      <c r="X422" s="1">
        <v>36.865000000000002</v>
      </c>
      <c r="Y422" s="1">
        <v>0.379</v>
      </c>
      <c r="Z422" s="1">
        <v>14116.046</v>
      </c>
      <c r="AA422" s="1">
        <v>551.03700000000003</v>
      </c>
      <c r="AB422" s="1">
        <v>0</v>
      </c>
    </row>
    <row r="423" spans="1:28">
      <c r="A423" s="1">
        <v>15699</v>
      </c>
      <c r="B423" s="1">
        <v>2021</v>
      </c>
      <c r="C423" s="1" t="s">
        <v>123</v>
      </c>
      <c r="D423" s="1" t="s">
        <v>715</v>
      </c>
      <c r="E423" s="1">
        <v>58584</v>
      </c>
      <c r="F423" s="1" t="s">
        <v>132</v>
      </c>
      <c r="G423" s="1"/>
      <c r="H423" s="1" t="s">
        <v>126</v>
      </c>
      <c r="I423" s="1" t="s">
        <v>127</v>
      </c>
      <c r="J423" s="1" t="s">
        <v>128</v>
      </c>
      <c r="K423" s="1" t="s">
        <v>32</v>
      </c>
      <c r="L423" s="1" t="str">
        <f t="shared" si="12"/>
        <v>SUN-GAS</v>
      </c>
      <c r="M423" s="1">
        <v>4.5</v>
      </c>
      <c r="N423" s="1">
        <v>0.13700000000000001</v>
      </c>
      <c r="O423" s="1">
        <v>5399.2110000000002</v>
      </c>
      <c r="P423" s="1">
        <v>0.26647999999999999</v>
      </c>
      <c r="Q423" s="1">
        <v>21.2</v>
      </c>
      <c r="R423" s="1">
        <v>49489</v>
      </c>
      <c r="S423" s="1">
        <f t="shared" si="13"/>
        <v>1438.78174728</v>
      </c>
      <c r="T423" s="1">
        <v>1.49</v>
      </c>
      <c r="U423" s="1">
        <v>1.4999999999999999E-2</v>
      </c>
      <c r="V423" s="1">
        <v>570.47199999999998</v>
      </c>
      <c r="W423" s="1">
        <v>1.0999999999999999E-2</v>
      </c>
      <c r="X423" s="1">
        <v>36.865000000000002</v>
      </c>
      <c r="Y423" s="1">
        <v>0.379</v>
      </c>
      <c r="Z423" s="1">
        <v>14116.046</v>
      </c>
      <c r="AA423" s="1">
        <v>551.03700000000003</v>
      </c>
      <c r="AB423" s="1">
        <v>0</v>
      </c>
    </row>
    <row r="424" spans="1:28">
      <c r="A424" s="1">
        <v>15700</v>
      </c>
      <c r="B424" s="1">
        <v>2021</v>
      </c>
      <c r="C424" s="1" t="s">
        <v>123</v>
      </c>
      <c r="D424" s="1" t="s">
        <v>715</v>
      </c>
      <c r="E424" s="1">
        <v>58584</v>
      </c>
      <c r="F424" s="1" t="s">
        <v>451</v>
      </c>
      <c r="G424" s="1"/>
      <c r="H424" s="1" t="s">
        <v>126</v>
      </c>
      <c r="I424" s="1" t="s">
        <v>127</v>
      </c>
      <c r="J424" s="1" t="s">
        <v>128</v>
      </c>
      <c r="K424" s="1" t="s">
        <v>32</v>
      </c>
      <c r="L424" s="1" t="str">
        <f t="shared" si="12"/>
        <v>SUN-GAS</v>
      </c>
      <c r="M424" s="1">
        <v>1.2</v>
      </c>
      <c r="N424" s="1">
        <v>0.13700000000000001</v>
      </c>
      <c r="O424" s="1">
        <v>1439.789</v>
      </c>
      <c r="P424" s="1">
        <v>0.26647999999999999</v>
      </c>
      <c r="Q424" s="1">
        <v>21.2</v>
      </c>
      <c r="R424" s="1">
        <v>49489</v>
      </c>
      <c r="S424" s="1">
        <f t="shared" si="13"/>
        <v>383.67497271999997</v>
      </c>
      <c r="T424" s="1">
        <v>1.49</v>
      </c>
      <c r="U424" s="1">
        <v>1.4999999999999999E-2</v>
      </c>
      <c r="V424" s="1">
        <v>570.47199999999998</v>
      </c>
      <c r="W424" s="1">
        <v>1.0999999999999999E-2</v>
      </c>
      <c r="X424" s="1">
        <v>36.865000000000002</v>
      </c>
      <c r="Y424" s="1">
        <v>0.379</v>
      </c>
      <c r="Z424" s="1">
        <v>14116.046</v>
      </c>
      <c r="AA424" s="1">
        <v>551.03700000000003</v>
      </c>
      <c r="AB424" s="1">
        <v>0</v>
      </c>
    </row>
    <row r="425" spans="1:28">
      <c r="A425" s="1">
        <v>15701</v>
      </c>
      <c r="B425" s="1">
        <v>2021</v>
      </c>
      <c r="C425" s="1" t="s">
        <v>123</v>
      </c>
      <c r="D425" s="1" t="s">
        <v>716</v>
      </c>
      <c r="E425" s="1">
        <v>60841</v>
      </c>
      <c r="F425" s="1" t="s">
        <v>132</v>
      </c>
      <c r="G425" s="1"/>
      <c r="H425" s="1" t="s">
        <v>126</v>
      </c>
      <c r="I425" s="1" t="s">
        <v>127</v>
      </c>
      <c r="J425" s="1" t="s">
        <v>128</v>
      </c>
      <c r="K425" s="1" t="s">
        <v>38</v>
      </c>
      <c r="L425" s="1" t="str">
        <f t="shared" si="12"/>
        <v>SUN-SOLAR</v>
      </c>
      <c r="M425" s="1">
        <v>1.2</v>
      </c>
      <c r="N425" s="1">
        <v>3.3000000000000002E-2</v>
      </c>
      <c r="O425" s="1">
        <v>350.46</v>
      </c>
      <c r="P425" s="1">
        <v>3.3340000000000002E-2</v>
      </c>
      <c r="Q425" s="1">
        <v>1.2</v>
      </c>
      <c r="R425" s="1">
        <v>350.46</v>
      </c>
      <c r="S425" s="1">
        <f t="shared" si="13"/>
        <v>11.684336399999999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</row>
    <row r="426" spans="1:28">
      <c r="A426" s="1">
        <v>15702</v>
      </c>
      <c r="B426" s="1">
        <v>2021</v>
      </c>
      <c r="C426" s="1" t="s">
        <v>123</v>
      </c>
      <c r="D426" s="1" t="s">
        <v>717</v>
      </c>
      <c r="E426" s="1">
        <v>60842</v>
      </c>
      <c r="F426" s="1" t="s">
        <v>132</v>
      </c>
      <c r="G426" s="1"/>
      <c r="H426" s="1" t="s">
        <v>126</v>
      </c>
      <c r="I426" s="1" t="s">
        <v>127</v>
      </c>
      <c r="J426" s="1" t="s">
        <v>128</v>
      </c>
      <c r="K426" s="1" t="s">
        <v>38</v>
      </c>
      <c r="L426" s="1" t="str">
        <f t="shared" si="12"/>
        <v>SUN-SOLAR</v>
      </c>
      <c r="M426" s="1">
        <v>1.7</v>
      </c>
      <c r="N426" s="1">
        <v>3.5999999999999997E-2</v>
      </c>
      <c r="O426" s="1">
        <v>539</v>
      </c>
      <c r="P426" s="1">
        <v>3.619E-2</v>
      </c>
      <c r="Q426" s="1">
        <v>1.7</v>
      </c>
      <c r="R426" s="1">
        <v>539</v>
      </c>
      <c r="S426" s="1">
        <f t="shared" si="13"/>
        <v>19.506409999999999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</row>
    <row r="427" spans="1:28">
      <c r="A427" s="1">
        <v>15703</v>
      </c>
      <c r="B427" s="1">
        <v>2021</v>
      </c>
      <c r="C427" s="1" t="s">
        <v>123</v>
      </c>
      <c r="D427" s="1" t="s">
        <v>718</v>
      </c>
      <c r="E427" s="1">
        <v>2399</v>
      </c>
      <c r="F427" s="1" t="s">
        <v>719</v>
      </c>
      <c r="G427" s="1"/>
      <c r="H427" s="1" t="s">
        <v>126</v>
      </c>
      <c r="I427" s="1" t="s">
        <v>165</v>
      </c>
      <c r="J427" s="1" t="s">
        <v>166</v>
      </c>
      <c r="K427" s="1" t="s">
        <v>32</v>
      </c>
      <c r="L427" s="1" t="str">
        <f t="shared" si="12"/>
        <v>NG-GAS</v>
      </c>
      <c r="M427" s="1">
        <v>60.5</v>
      </c>
      <c r="N427" s="1">
        <v>8.9999999999999993E-3</v>
      </c>
      <c r="O427" s="1">
        <v>4523.5</v>
      </c>
      <c r="P427" s="1">
        <v>8.5400000000000007E-3</v>
      </c>
      <c r="Q427" s="1">
        <v>242</v>
      </c>
      <c r="R427" s="1">
        <v>18094</v>
      </c>
      <c r="S427" s="1">
        <f t="shared" si="13"/>
        <v>38.630690000000001</v>
      </c>
      <c r="T427" s="1">
        <v>0.90600000000000003</v>
      </c>
      <c r="U427" s="1">
        <v>6.0000000000000001E-3</v>
      </c>
      <c r="V427" s="1">
        <v>1147.491</v>
      </c>
      <c r="W427" s="1">
        <v>2.3E-2</v>
      </c>
      <c r="X427" s="1">
        <v>8.1929999999999996</v>
      </c>
      <c r="Y427" s="1">
        <v>5.2999999999999999E-2</v>
      </c>
      <c r="Z427" s="1">
        <v>10381.351000000001</v>
      </c>
      <c r="AA427" s="1">
        <v>410.32</v>
      </c>
      <c r="AB427" s="1">
        <v>0</v>
      </c>
    </row>
    <row r="428" spans="1:28">
      <c r="A428" s="1">
        <v>15704</v>
      </c>
      <c r="B428" s="1">
        <v>2021</v>
      </c>
      <c r="C428" s="1" t="s">
        <v>123</v>
      </c>
      <c r="D428" s="1" t="s">
        <v>718</v>
      </c>
      <c r="E428" s="1">
        <v>2399</v>
      </c>
      <c r="F428" s="1" t="s">
        <v>720</v>
      </c>
      <c r="G428" s="1"/>
      <c r="H428" s="1" t="s">
        <v>126</v>
      </c>
      <c r="I428" s="1" t="s">
        <v>165</v>
      </c>
      <c r="J428" s="1" t="s">
        <v>166</v>
      </c>
      <c r="K428" s="1" t="s">
        <v>32</v>
      </c>
      <c r="L428" s="1" t="str">
        <f t="shared" si="12"/>
        <v>NG-GAS</v>
      </c>
      <c r="M428" s="1">
        <v>60.5</v>
      </c>
      <c r="N428" s="1">
        <v>8.9999999999999993E-3</v>
      </c>
      <c r="O428" s="1">
        <v>4523.5</v>
      </c>
      <c r="P428" s="1">
        <v>8.5400000000000007E-3</v>
      </c>
      <c r="Q428" s="1">
        <v>242</v>
      </c>
      <c r="R428" s="1">
        <v>18094</v>
      </c>
      <c r="S428" s="1">
        <f t="shared" si="13"/>
        <v>38.630690000000001</v>
      </c>
      <c r="T428" s="1">
        <v>0.90600000000000003</v>
      </c>
      <c r="U428" s="1">
        <v>6.0000000000000001E-3</v>
      </c>
      <c r="V428" s="1">
        <v>1147.491</v>
      </c>
      <c r="W428" s="1">
        <v>2.3E-2</v>
      </c>
      <c r="X428" s="1">
        <v>8.1929999999999996</v>
      </c>
      <c r="Y428" s="1">
        <v>5.2999999999999999E-2</v>
      </c>
      <c r="Z428" s="1">
        <v>10381.351000000001</v>
      </c>
      <c r="AA428" s="1">
        <v>410.32</v>
      </c>
      <c r="AB428" s="1">
        <v>0</v>
      </c>
    </row>
    <row r="429" spans="1:28">
      <c r="A429" s="1">
        <v>15705</v>
      </c>
      <c r="B429" s="1">
        <v>2021</v>
      </c>
      <c r="C429" s="1" t="s">
        <v>123</v>
      </c>
      <c r="D429" s="1" t="s">
        <v>718</v>
      </c>
      <c r="E429" s="1">
        <v>2399</v>
      </c>
      <c r="F429" s="1" t="s">
        <v>721</v>
      </c>
      <c r="G429" s="1"/>
      <c r="H429" s="1" t="s">
        <v>126</v>
      </c>
      <c r="I429" s="1" t="s">
        <v>165</v>
      </c>
      <c r="J429" s="1" t="s">
        <v>166</v>
      </c>
      <c r="K429" s="1" t="s">
        <v>32</v>
      </c>
      <c r="L429" s="1" t="str">
        <f t="shared" si="12"/>
        <v>NG-GAS</v>
      </c>
      <c r="M429" s="1">
        <v>60.5</v>
      </c>
      <c r="N429" s="1">
        <v>8.9999999999999993E-3</v>
      </c>
      <c r="O429" s="1">
        <v>4523.5</v>
      </c>
      <c r="P429" s="1">
        <v>8.5400000000000007E-3</v>
      </c>
      <c r="Q429" s="1">
        <v>242</v>
      </c>
      <c r="R429" s="1">
        <v>18094</v>
      </c>
      <c r="S429" s="1">
        <f t="shared" si="13"/>
        <v>38.630690000000001</v>
      </c>
      <c r="T429" s="1">
        <v>0.90600000000000003</v>
      </c>
      <c r="U429" s="1">
        <v>6.0000000000000001E-3</v>
      </c>
      <c r="V429" s="1">
        <v>1147.491</v>
      </c>
      <c r="W429" s="1">
        <v>2.3E-2</v>
      </c>
      <c r="X429" s="1">
        <v>8.1929999999999996</v>
      </c>
      <c r="Y429" s="1">
        <v>5.2999999999999999E-2</v>
      </c>
      <c r="Z429" s="1">
        <v>10381.351000000001</v>
      </c>
      <c r="AA429" s="1">
        <v>410.32</v>
      </c>
      <c r="AB429" s="1">
        <v>0</v>
      </c>
    </row>
    <row r="430" spans="1:28">
      <c r="A430" s="1">
        <v>15706</v>
      </c>
      <c r="B430" s="1">
        <v>2021</v>
      </c>
      <c r="C430" s="1" t="s">
        <v>123</v>
      </c>
      <c r="D430" s="1" t="s">
        <v>718</v>
      </c>
      <c r="E430" s="1">
        <v>2399</v>
      </c>
      <c r="F430" s="1" t="s">
        <v>722</v>
      </c>
      <c r="G430" s="1"/>
      <c r="H430" s="1" t="s">
        <v>126</v>
      </c>
      <c r="I430" s="1" t="s">
        <v>165</v>
      </c>
      <c r="J430" s="1" t="s">
        <v>166</v>
      </c>
      <c r="K430" s="1" t="s">
        <v>32</v>
      </c>
      <c r="L430" s="1" t="str">
        <f t="shared" si="12"/>
        <v>NG-GAS</v>
      </c>
      <c r="M430" s="1">
        <v>60.5</v>
      </c>
      <c r="N430" s="1">
        <v>8.9999999999999993E-3</v>
      </c>
      <c r="O430" s="1">
        <v>4523.5</v>
      </c>
      <c r="P430" s="1">
        <v>8.5400000000000007E-3</v>
      </c>
      <c r="Q430" s="1">
        <v>242</v>
      </c>
      <c r="R430" s="1">
        <v>18094</v>
      </c>
      <c r="S430" s="1">
        <f t="shared" si="13"/>
        <v>38.630690000000001</v>
      </c>
      <c r="T430" s="1">
        <v>0.90600000000000003</v>
      </c>
      <c r="U430" s="1">
        <v>6.0000000000000001E-3</v>
      </c>
      <c r="V430" s="1">
        <v>1147.491</v>
      </c>
      <c r="W430" s="1">
        <v>2.3E-2</v>
      </c>
      <c r="X430" s="1">
        <v>8.1929999999999996</v>
      </c>
      <c r="Y430" s="1">
        <v>5.2999999999999999E-2</v>
      </c>
      <c r="Z430" s="1">
        <v>10381.351000000001</v>
      </c>
      <c r="AA430" s="1">
        <v>410.32</v>
      </c>
      <c r="AB430" s="1">
        <v>0</v>
      </c>
    </row>
    <row r="431" spans="1:28">
      <c r="A431" s="1">
        <v>15707</v>
      </c>
      <c r="B431" s="1">
        <v>2021</v>
      </c>
      <c r="C431" s="1" t="s">
        <v>123</v>
      </c>
      <c r="D431" s="1" t="s">
        <v>723</v>
      </c>
      <c r="E431" s="1">
        <v>2401</v>
      </c>
      <c r="F431" s="1" t="s">
        <v>432</v>
      </c>
      <c r="G431" s="1"/>
      <c r="H431" s="1" t="s">
        <v>126</v>
      </c>
      <c r="I431" s="1" t="s">
        <v>165</v>
      </c>
      <c r="J431" s="1" t="s">
        <v>166</v>
      </c>
      <c r="K431" s="1" t="s">
        <v>32</v>
      </c>
      <c r="L431" s="1" t="str">
        <f t="shared" si="12"/>
        <v>NG-GAS</v>
      </c>
      <c r="M431" s="1">
        <v>93.6</v>
      </c>
      <c r="N431" s="1">
        <v>4.0000000000000001E-3</v>
      </c>
      <c r="O431" s="1">
        <v>3318</v>
      </c>
      <c r="P431" s="1">
        <v>4.0499999999999998E-3</v>
      </c>
      <c r="Q431" s="1">
        <v>93.6</v>
      </c>
      <c r="R431" s="1">
        <v>3318</v>
      </c>
      <c r="S431" s="1">
        <f t="shared" si="13"/>
        <v>13.437899999999999</v>
      </c>
      <c r="T431" s="1">
        <v>3.141</v>
      </c>
      <c r="U431" s="1">
        <v>1.0999999999999999E-2</v>
      </c>
      <c r="V431" s="1">
        <v>1888.607</v>
      </c>
      <c r="W431" s="1">
        <v>3.4000000000000002E-2</v>
      </c>
      <c r="X431" s="1">
        <v>5.2110000000000003</v>
      </c>
      <c r="Y431" s="1">
        <v>1.7999999999999999E-2</v>
      </c>
      <c r="Z431" s="1">
        <v>3133.1990000000001</v>
      </c>
      <c r="AA431" s="1">
        <v>114.151</v>
      </c>
      <c r="AB431" s="1">
        <v>2022</v>
      </c>
    </row>
    <row r="432" spans="1:28">
      <c r="A432" s="1">
        <v>15708</v>
      </c>
      <c r="B432" s="1">
        <v>2021</v>
      </c>
      <c r="C432" s="1" t="s">
        <v>123</v>
      </c>
      <c r="D432" s="1" t="s">
        <v>724</v>
      </c>
      <c r="E432" s="1">
        <v>57204</v>
      </c>
      <c r="F432" s="1" t="s">
        <v>134</v>
      </c>
      <c r="G432" s="1"/>
      <c r="H432" s="1" t="s">
        <v>126</v>
      </c>
      <c r="I432" s="1" t="s">
        <v>127</v>
      </c>
      <c r="J432" s="1" t="s">
        <v>128</v>
      </c>
      <c r="K432" s="1" t="s">
        <v>38</v>
      </c>
      <c r="L432" s="1" t="str">
        <f t="shared" si="12"/>
        <v>SUN-SOLAR</v>
      </c>
      <c r="M432" s="1">
        <v>2</v>
      </c>
      <c r="N432" s="1">
        <v>0.128</v>
      </c>
      <c r="O432" s="1">
        <v>2241</v>
      </c>
      <c r="P432" s="1">
        <v>0.12791</v>
      </c>
      <c r="Q432" s="1">
        <v>2</v>
      </c>
      <c r="R432" s="1">
        <v>2241</v>
      </c>
      <c r="S432" s="1">
        <f t="shared" si="13"/>
        <v>286.64630999999997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</row>
    <row r="433" spans="1:28">
      <c r="A433" s="1">
        <v>15709</v>
      </c>
      <c r="B433" s="1">
        <v>2021</v>
      </c>
      <c r="C433" s="1" t="s">
        <v>123</v>
      </c>
      <c r="D433" s="1" t="s">
        <v>725</v>
      </c>
      <c r="E433" s="1">
        <v>6118</v>
      </c>
      <c r="F433" s="1" t="s">
        <v>134</v>
      </c>
      <c r="G433" s="1">
        <v>1</v>
      </c>
      <c r="H433" s="1" t="s">
        <v>126</v>
      </c>
      <c r="I433" s="1" t="s">
        <v>271</v>
      </c>
      <c r="J433" s="1" t="s">
        <v>726</v>
      </c>
      <c r="K433" s="1" t="s">
        <v>35</v>
      </c>
      <c r="L433" s="1" t="str">
        <f t="shared" si="12"/>
        <v>NUC-NUCLEAR</v>
      </c>
      <c r="M433" s="1">
        <v>1290.7</v>
      </c>
      <c r="N433" s="1">
        <v>0.80300000000000005</v>
      </c>
      <c r="O433" s="1">
        <v>9080057</v>
      </c>
      <c r="P433" s="1">
        <v>0.80308000000000002</v>
      </c>
      <c r="Q433" s="1">
        <v>1290.7</v>
      </c>
      <c r="R433" s="1">
        <v>9080057</v>
      </c>
      <c r="S433" s="1">
        <f t="shared" si="13"/>
        <v>7292012.1755600004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</row>
    <row r="434" spans="1:28">
      <c r="A434" s="1">
        <v>15710</v>
      </c>
      <c r="B434" s="1">
        <v>2021</v>
      </c>
      <c r="C434" s="1" t="s">
        <v>123</v>
      </c>
      <c r="D434" s="1" t="s">
        <v>727</v>
      </c>
      <c r="E434" s="1">
        <v>2404</v>
      </c>
      <c r="F434" s="1" t="s">
        <v>728</v>
      </c>
      <c r="G434" s="1"/>
      <c r="H434" s="1" t="s">
        <v>126</v>
      </c>
      <c r="I434" s="1" t="s">
        <v>165</v>
      </c>
      <c r="J434" s="1" t="s">
        <v>166</v>
      </c>
      <c r="K434" s="1" t="s">
        <v>32</v>
      </c>
      <c r="L434" s="1" t="str">
        <f t="shared" si="12"/>
        <v>NG-GAS</v>
      </c>
      <c r="M434" s="1">
        <v>60.5</v>
      </c>
      <c r="N434" s="1">
        <v>2.5000000000000001E-2</v>
      </c>
      <c r="O434" s="1">
        <v>13454.7</v>
      </c>
      <c r="P434" s="1">
        <v>2.5389999999999999E-2</v>
      </c>
      <c r="Q434" s="1">
        <v>605</v>
      </c>
      <c r="R434" s="1">
        <v>134547</v>
      </c>
      <c r="S434" s="1">
        <f t="shared" si="13"/>
        <v>341.61483300000003</v>
      </c>
      <c r="T434" s="1">
        <v>0.33400000000000002</v>
      </c>
      <c r="U434" s="1">
        <v>7.0000000000000001E-3</v>
      </c>
      <c r="V434" s="1">
        <v>1392.309</v>
      </c>
      <c r="W434" s="1">
        <v>2.5999999999999999E-2</v>
      </c>
      <c r="X434" s="1">
        <v>22.454999999999998</v>
      </c>
      <c r="Y434" s="1">
        <v>0.47499999999999998</v>
      </c>
      <c r="Z434" s="1">
        <v>93665.482000000004</v>
      </c>
      <c r="AA434" s="1">
        <v>3513.741</v>
      </c>
      <c r="AB434" s="1">
        <v>0</v>
      </c>
    </row>
    <row r="435" spans="1:28">
      <c r="A435" s="1">
        <v>15711</v>
      </c>
      <c r="B435" s="1">
        <v>2021</v>
      </c>
      <c r="C435" s="1" t="s">
        <v>123</v>
      </c>
      <c r="D435" s="1" t="s">
        <v>727</v>
      </c>
      <c r="E435" s="1">
        <v>2404</v>
      </c>
      <c r="F435" s="1" t="s">
        <v>729</v>
      </c>
      <c r="G435" s="1"/>
      <c r="H435" s="1" t="s">
        <v>126</v>
      </c>
      <c r="I435" s="1" t="s">
        <v>165</v>
      </c>
      <c r="J435" s="1" t="s">
        <v>166</v>
      </c>
      <c r="K435" s="1" t="s">
        <v>32</v>
      </c>
      <c r="L435" s="1" t="str">
        <f t="shared" si="12"/>
        <v>NG-GAS</v>
      </c>
      <c r="M435" s="1">
        <v>60.5</v>
      </c>
      <c r="N435" s="1">
        <v>2.5000000000000001E-2</v>
      </c>
      <c r="O435" s="1">
        <v>13454.7</v>
      </c>
      <c r="P435" s="1">
        <v>2.5389999999999999E-2</v>
      </c>
      <c r="Q435" s="1">
        <v>605</v>
      </c>
      <c r="R435" s="1">
        <v>134547</v>
      </c>
      <c r="S435" s="1">
        <f t="shared" si="13"/>
        <v>341.61483300000003</v>
      </c>
      <c r="T435" s="1">
        <v>0.33400000000000002</v>
      </c>
      <c r="U435" s="1">
        <v>7.0000000000000001E-3</v>
      </c>
      <c r="V435" s="1">
        <v>1392.309</v>
      </c>
      <c r="W435" s="1">
        <v>2.5999999999999999E-2</v>
      </c>
      <c r="X435" s="1">
        <v>22.454999999999998</v>
      </c>
      <c r="Y435" s="1">
        <v>0.47499999999999998</v>
      </c>
      <c r="Z435" s="1">
        <v>93665.482000000004</v>
      </c>
      <c r="AA435" s="1">
        <v>3513.741</v>
      </c>
      <c r="AB435" s="1">
        <v>0</v>
      </c>
    </row>
    <row r="436" spans="1:28">
      <c r="A436" s="1">
        <v>15712</v>
      </c>
      <c r="B436" s="1">
        <v>2021</v>
      </c>
      <c r="C436" s="1" t="s">
        <v>123</v>
      </c>
      <c r="D436" s="1" t="s">
        <v>727</v>
      </c>
      <c r="E436" s="1">
        <v>2404</v>
      </c>
      <c r="F436" s="1" t="s">
        <v>730</v>
      </c>
      <c r="G436" s="1"/>
      <c r="H436" s="1" t="s">
        <v>126</v>
      </c>
      <c r="I436" s="1" t="s">
        <v>165</v>
      </c>
      <c r="J436" s="1" t="s">
        <v>166</v>
      </c>
      <c r="K436" s="1" t="s">
        <v>32</v>
      </c>
      <c r="L436" s="1" t="str">
        <f t="shared" si="12"/>
        <v>NG-GAS</v>
      </c>
      <c r="M436" s="1">
        <v>60.5</v>
      </c>
      <c r="N436" s="1">
        <v>2.5000000000000001E-2</v>
      </c>
      <c r="O436" s="1">
        <v>13454.7</v>
      </c>
      <c r="P436" s="1">
        <v>2.5389999999999999E-2</v>
      </c>
      <c r="Q436" s="1">
        <v>605</v>
      </c>
      <c r="R436" s="1">
        <v>134547</v>
      </c>
      <c r="S436" s="1">
        <f t="shared" si="13"/>
        <v>341.61483300000003</v>
      </c>
      <c r="T436" s="1">
        <v>0.33400000000000002</v>
      </c>
      <c r="U436" s="1">
        <v>7.0000000000000001E-3</v>
      </c>
      <c r="V436" s="1">
        <v>1392.309</v>
      </c>
      <c r="W436" s="1">
        <v>2.5999999999999999E-2</v>
      </c>
      <c r="X436" s="1">
        <v>22.454999999999998</v>
      </c>
      <c r="Y436" s="1">
        <v>0.47499999999999998</v>
      </c>
      <c r="Z436" s="1">
        <v>93665.482000000004</v>
      </c>
      <c r="AA436" s="1">
        <v>3513.741</v>
      </c>
      <c r="AB436" s="1">
        <v>0</v>
      </c>
    </row>
    <row r="437" spans="1:28">
      <c r="A437" s="1">
        <v>15713</v>
      </c>
      <c r="B437" s="1">
        <v>2021</v>
      </c>
      <c r="C437" s="1" t="s">
        <v>123</v>
      </c>
      <c r="D437" s="1" t="s">
        <v>727</v>
      </c>
      <c r="E437" s="1">
        <v>2404</v>
      </c>
      <c r="F437" s="1" t="s">
        <v>731</v>
      </c>
      <c r="G437" s="1"/>
      <c r="H437" s="1" t="s">
        <v>126</v>
      </c>
      <c r="I437" s="1" t="s">
        <v>165</v>
      </c>
      <c r="J437" s="1" t="s">
        <v>166</v>
      </c>
      <c r="K437" s="1" t="s">
        <v>32</v>
      </c>
      <c r="L437" s="1" t="str">
        <f t="shared" si="12"/>
        <v>NG-GAS</v>
      </c>
      <c r="M437" s="1">
        <v>60.5</v>
      </c>
      <c r="N437" s="1">
        <v>2.5000000000000001E-2</v>
      </c>
      <c r="O437" s="1">
        <v>13454.7</v>
      </c>
      <c r="P437" s="1">
        <v>2.5389999999999999E-2</v>
      </c>
      <c r="Q437" s="1">
        <v>605</v>
      </c>
      <c r="R437" s="1">
        <v>134547</v>
      </c>
      <c r="S437" s="1">
        <f t="shared" si="13"/>
        <v>341.61483300000003</v>
      </c>
      <c r="T437" s="1">
        <v>0.33400000000000002</v>
      </c>
      <c r="U437" s="1">
        <v>7.0000000000000001E-3</v>
      </c>
      <c r="V437" s="1">
        <v>1392.309</v>
      </c>
      <c r="W437" s="1">
        <v>2.5999999999999999E-2</v>
      </c>
      <c r="X437" s="1">
        <v>22.454999999999998</v>
      </c>
      <c r="Y437" s="1">
        <v>0.47499999999999998</v>
      </c>
      <c r="Z437" s="1">
        <v>93665.482000000004</v>
      </c>
      <c r="AA437" s="1">
        <v>3513.741</v>
      </c>
      <c r="AB437" s="1">
        <v>0</v>
      </c>
    </row>
    <row r="438" spans="1:28">
      <c r="A438" s="1">
        <v>15714</v>
      </c>
      <c r="B438" s="1">
        <v>2021</v>
      </c>
      <c r="C438" s="1" t="s">
        <v>123</v>
      </c>
      <c r="D438" s="1" t="s">
        <v>727</v>
      </c>
      <c r="E438" s="1">
        <v>2404</v>
      </c>
      <c r="F438" s="1" t="s">
        <v>732</v>
      </c>
      <c r="G438" s="1"/>
      <c r="H438" s="1" t="s">
        <v>126</v>
      </c>
      <c r="I438" s="1" t="s">
        <v>165</v>
      </c>
      <c r="J438" s="1" t="s">
        <v>166</v>
      </c>
      <c r="K438" s="1" t="s">
        <v>32</v>
      </c>
      <c r="L438" s="1" t="str">
        <f t="shared" si="12"/>
        <v>NG-GAS</v>
      </c>
      <c r="M438" s="1">
        <v>60.5</v>
      </c>
      <c r="N438" s="1">
        <v>2.5000000000000001E-2</v>
      </c>
      <c r="O438" s="1">
        <v>13454.7</v>
      </c>
      <c r="P438" s="1">
        <v>2.5389999999999999E-2</v>
      </c>
      <c r="Q438" s="1">
        <v>605</v>
      </c>
      <c r="R438" s="1">
        <v>134547</v>
      </c>
      <c r="S438" s="1">
        <f t="shared" si="13"/>
        <v>341.61483300000003</v>
      </c>
      <c r="T438" s="1">
        <v>0.33400000000000002</v>
      </c>
      <c r="U438" s="1">
        <v>7.0000000000000001E-3</v>
      </c>
      <c r="V438" s="1">
        <v>1392.309</v>
      </c>
      <c r="W438" s="1">
        <v>2.5999999999999999E-2</v>
      </c>
      <c r="X438" s="1">
        <v>22.454999999999998</v>
      </c>
      <c r="Y438" s="1">
        <v>0.47499999999999998</v>
      </c>
      <c r="Z438" s="1">
        <v>93665.482000000004</v>
      </c>
      <c r="AA438" s="1">
        <v>3513.741</v>
      </c>
      <c r="AB438" s="1">
        <v>0</v>
      </c>
    </row>
    <row r="439" spans="1:28">
      <c r="A439" s="1">
        <v>15715</v>
      </c>
      <c r="B439" s="1">
        <v>2021</v>
      </c>
      <c r="C439" s="1" t="s">
        <v>123</v>
      </c>
      <c r="D439" s="1" t="s">
        <v>727</v>
      </c>
      <c r="E439" s="1">
        <v>2404</v>
      </c>
      <c r="F439" s="1" t="s">
        <v>733</v>
      </c>
      <c r="G439" s="1"/>
      <c r="H439" s="1" t="s">
        <v>126</v>
      </c>
      <c r="I439" s="1" t="s">
        <v>165</v>
      </c>
      <c r="J439" s="1" t="s">
        <v>166</v>
      </c>
      <c r="K439" s="1" t="s">
        <v>32</v>
      </c>
      <c r="L439" s="1" t="str">
        <f t="shared" si="12"/>
        <v>NG-GAS</v>
      </c>
      <c r="M439" s="1">
        <v>60.5</v>
      </c>
      <c r="N439" s="1">
        <v>2.5000000000000001E-2</v>
      </c>
      <c r="O439" s="1">
        <v>13454.7</v>
      </c>
      <c r="P439" s="1">
        <v>2.5389999999999999E-2</v>
      </c>
      <c r="Q439" s="1">
        <v>605</v>
      </c>
      <c r="R439" s="1">
        <v>134547</v>
      </c>
      <c r="S439" s="1">
        <f t="shared" si="13"/>
        <v>341.61483300000003</v>
      </c>
      <c r="T439" s="1">
        <v>0.33400000000000002</v>
      </c>
      <c r="U439" s="1">
        <v>7.0000000000000001E-3</v>
      </c>
      <c r="V439" s="1">
        <v>1392.309</v>
      </c>
      <c r="W439" s="1">
        <v>2.5999999999999999E-2</v>
      </c>
      <c r="X439" s="1">
        <v>22.454999999999998</v>
      </c>
      <c r="Y439" s="1">
        <v>0.47499999999999998</v>
      </c>
      <c r="Z439" s="1">
        <v>93665.482000000004</v>
      </c>
      <c r="AA439" s="1">
        <v>3513.741</v>
      </c>
      <c r="AB439" s="1">
        <v>0</v>
      </c>
    </row>
    <row r="440" spans="1:28">
      <c r="A440" s="1">
        <v>15716</v>
      </c>
      <c r="B440" s="1">
        <v>2021</v>
      </c>
      <c r="C440" s="1" t="s">
        <v>123</v>
      </c>
      <c r="D440" s="1" t="s">
        <v>727</v>
      </c>
      <c r="E440" s="1">
        <v>2404</v>
      </c>
      <c r="F440" s="1" t="s">
        <v>734</v>
      </c>
      <c r="G440" s="1"/>
      <c r="H440" s="1" t="s">
        <v>126</v>
      </c>
      <c r="I440" s="1" t="s">
        <v>165</v>
      </c>
      <c r="J440" s="1" t="s">
        <v>166</v>
      </c>
      <c r="K440" s="1" t="s">
        <v>32</v>
      </c>
      <c r="L440" s="1" t="str">
        <f t="shared" si="12"/>
        <v>NG-GAS</v>
      </c>
      <c r="M440" s="1">
        <v>60.5</v>
      </c>
      <c r="N440" s="1">
        <v>2.5000000000000001E-2</v>
      </c>
      <c r="O440" s="1">
        <v>13454.7</v>
      </c>
      <c r="P440" s="1">
        <v>2.5389999999999999E-2</v>
      </c>
      <c r="Q440" s="1">
        <v>605</v>
      </c>
      <c r="R440" s="1">
        <v>134547</v>
      </c>
      <c r="S440" s="1">
        <f t="shared" si="13"/>
        <v>341.61483300000003</v>
      </c>
      <c r="T440" s="1">
        <v>0.33400000000000002</v>
      </c>
      <c r="U440" s="1">
        <v>7.0000000000000001E-3</v>
      </c>
      <c r="V440" s="1">
        <v>1392.309</v>
      </c>
      <c r="W440" s="1">
        <v>2.5999999999999999E-2</v>
      </c>
      <c r="X440" s="1">
        <v>22.454999999999998</v>
      </c>
      <c r="Y440" s="1">
        <v>0.47499999999999998</v>
      </c>
      <c r="Z440" s="1">
        <v>93665.482000000004</v>
      </c>
      <c r="AA440" s="1">
        <v>3513.741</v>
      </c>
      <c r="AB440" s="1">
        <v>0</v>
      </c>
    </row>
    <row r="441" spans="1:28">
      <c r="A441" s="1">
        <v>15717</v>
      </c>
      <c r="B441" s="1">
        <v>2021</v>
      </c>
      <c r="C441" s="1" t="s">
        <v>123</v>
      </c>
      <c r="D441" s="1" t="s">
        <v>727</v>
      </c>
      <c r="E441" s="1">
        <v>2404</v>
      </c>
      <c r="F441" s="1" t="s">
        <v>735</v>
      </c>
      <c r="G441" s="1"/>
      <c r="H441" s="1" t="s">
        <v>126</v>
      </c>
      <c r="I441" s="1" t="s">
        <v>165</v>
      </c>
      <c r="J441" s="1" t="s">
        <v>166</v>
      </c>
      <c r="K441" s="1" t="s">
        <v>32</v>
      </c>
      <c r="L441" s="1" t="str">
        <f t="shared" si="12"/>
        <v>NG-GAS</v>
      </c>
      <c r="M441" s="1">
        <v>60.5</v>
      </c>
      <c r="N441" s="1">
        <v>2.5000000000000001E-2</v>
      </c>
      <c r="O441" s="1">
        <v>13454.7</v>
      </c>
      <c r="P441" s="1">
        <v>2.5389999999999999E-2</v>
      </c>
      <c r="Q441" s="1">
        <v>605</v>
      </c>
      <c r="R441" s="1">
        <v>134547</v>
      </c>
      <c r="S441" s="1">
        <f t="shared" si="13"/>
        <v>341.61483300000003</v>
      </c>
      <c r="T441" s="1">
        <v>0.33400000000000002</v>
      </c>
      <c r="U441" s="1">
        <v>7.0000000000000001E-3</v>
      </c>
      <c r="V441" s="1">
        <v>1392.309</v>
      </c>
      <c r="W441" s="1">
        <v>2.5999999999999999E-2</v>
      </c>
      <c r="X441" s="1">
        <v>22.454999999999998</v>
      </c>
      <c r="Y441" s="1">
        <v>0.47499999999999998</v>
      </c>
      <c r="Z441" s="1">
        <v>93665.482000000004</v>
      </c>
      <c r="AA441" s="1">
        <v>3513.741</v>
      </c>
      <c r="AB441" s="1">
        <v>0</v>
      </c>
    </row>
    <row r="442" spans="1:28">
      <c r="A442" s="1">
        <v>15718</v>
      </c>
      <c r="B442" s="1">
        <v>2021</v>
      </c>
      <c r="C442" s="1" t="s">
        <v>123</v>
      </c>
      <c r="D442" s="1" t="s">
        <v>727</v>
      </c>
      <c r="E442" s="1">
        <v>2404</v>
      </c>
      <c r="F442" s="1" t="s">
        <v>736</v>
      </c>
      <c r="G442" s="1"/>
      <c r="H442" s="1" t="s">
        <v>126</v>
      </c>
      <c r="I442" s="1" t="s">
        <v>165</v>
      </c>
      <c r="J442" s="1" t="s">
        <v>166</v>
      </c>
      <c r="K442" s="1" t="s">
        <v>32</v>
      </c>
      <c r="L442" s="1" t="str">
        <f t="shared" si="12"/>
        <v>NG-GAS</v>
      </c>
      <c r="M442" s="1">
        <v>60.5</v>
      </c>
      <c r="N442" s="1">
        <v>2.5000000000000001E-2</v>
      </c>
      <c r="O442" s="1">
        <v>13454.7</v>
      </c>
      <c r="P442" s="1">
        <v>2.5389999999999999E-2</v>
      </c>
      <c r="Q442" s="1">
        <v>605</v>
      </c>
      <c r="R442" s="1">
        <v>134547</v>
      </c>
      <c r="S442" s="1">
        <f t="shared" si="13"/>
        <v>341.61483300000003</v>
      </c>
      <c r="T442" s="1">
        <v>0.33400000000000002</v>
      </c>
      <c r="U442" s="1">
        <v>7.0000000000000001E-3</v>
      </c>
      <c r="V442" s="1">
        <v>1392.309</v>
      </c>
      <c r="W442" s="1">
        <v>2.5999999999999999E-2</v>
      </c>
      <c r="X442" s="1">
        <v>22.454999999999998</v>
      </c>
      <c r="Y442" s="1">
        <v>0.47499999999999998</v>
      </c>
      <c r="Z442" s="1">
        <v>93665.482000000004</v>
      </c>
      <c r="AA442" s="1">
        <v>3513.741</v>
      </c>
      <c r="AB442" s="1">
        <v>0</v>
      </c>
    </row>
    <row r="443" spans="1:28">
      <c r="A443" s="1">
        <v>15719</v>
      </c>
      <c r="B443" s="1">
        <v>2021</v>
      </c>
      <c r="C443" s="1" t="s">
        <v>123</v>
      </c>
      <c r="D443" s="1" t="s">
        <v>727</v>
      </c>
      <c r="E443" s="1">
        <v>2404</v>
      </c>
      <c r="F443" s="1" t="s">
        <v>737</v>
      </c>
      <c r="G443" s="1"/>
      <c r="H443" s="1" t="s">
        <v>126</v>
      </c>
      <c r="I443" s="1" t="s">
        <v>165</v>
      </c>
      <c r="J443" s="1" t="s">
        <v>166</v>
      </c>
      <c r="K443" s="1" t="s">
        <v>32</v>
      </c>
      <c r="L443" s="1" t="str">
        <f t="shared" si="12"/>
        <v>NG-GAS</v>
      </c>
      <c r="M443" s="1">
        <v>60.5</v>
      </c>
      <c r="N443" s="1">
        <v>2.5000000000000001E-2</v>
      </c>
      <c r="O443" s="1">
        <v>13454.7</v>
      </c>
      <c r="P443" s="1">
        <v>2.5389999999999999E-2</v>
      </c>
      <c r="Q443" s="1">
        <v>605</v>
      </c>
      <c r="R443" s="1">
        <v>134547</v>
      </c>
      <c r="S443" s="1">
        <f t="shared" si="13"/>
        <v>341.61483300000003</v>
      </c>
      <c r="T443" s="1">
        <v>0.33400000000000002</v>
      </c>
      <c r="U443" s="1">
        <v>7.0000000000000001E-3</v>
      </c>
      <c r="V443" s="1">
        <v>1392.309</v>
      </c>
      <c r="W443" s="1">
        <v>2.5999999999999999E-2</v>
      </c>
      <c r="X443" s="1">
        <v>22.454999999999998</v>
      </c>
      <c r="Y443" s="1">
        <v>0.47499999999999998</v>
      </c>
      <c r="Z443" s="1">
        <v>93665.482000000004</v>
      </c>
      <c r="AA443" s="1">
        <v>3513.741</v>
      </c>
      <c r="AB443" s="1">
        <v>0</v>
      </c>
    </row>
    <row r="444" spans="1:28">
      <c r="A444" s="1">
        <v>15720</v>
      </c>
      <c r="B444" s="1">
        <v>2021</v>
      </c>
      <c r="C444" s="1" t="s">
        <v>123</v>
      </c>
      <c r="D444" s="1" t="s">
        <v>738</v>
      </c>
      <c r="E444" s="1">
        <v>2406</v>
      </c>
      <c r="F444" s="1" t="s">
        <v>739</v>
      </c>
      <c r="G444" s="1">
        <v>2</v>
      </c>
      <c r="H444" s="1" t="s">
        <v>126</v>
      </c>
      <c r="I444" s="1" t="s">
        <v>243</v>
      </c>
      <c r="J444" s="1" t="s">
        <v>166</v>
      </c>
      <c r="K444" s="1" t="s">
        <v>32</v>
      </c>
      <c r="L444" s="1" t="str">
        <f t="shared" si="12"/>
        <v>NG-GAS</v>
      </c>
      <c r="M444" s="1">
        <v>315</v>
      </c>
      <c r="N444" s="1">
        <v>0.28699999999999998</v>
      </c>
      <c r="O444" s="1">
        <v>793136</v>
      </c>
      <c r="P444" s="1">
        <v>0.23219999999999999</v>
      </c>
      <c r="Q444" s="1">
        <v>1740</v>
      </c>
      <c r="R444" s="1">
        <v>3539319</v>
      </c>
      <c r="S444" s="1">
        <f t="shared" si="13"/>
        <v>184166.17919999998</v>
      </c>
      <c r="T444" s="1">
        <v>7.0999999999999994E-2</v>
      </c>
      <c r="U444" s="1">
        <v>5.0000000000000001E-3</v>
      </c>
      <c r="V444" s="1">
        <v>896.654</v>
      </c>
      <c r="W444" s="1">
        <v>1.7000000000000001E-2</v>
      </c>
      <c r="X444" s="1">
        <v>126.483</v>
      </c>
      <c r="Y444" s="1">
        <v>8.0150000000000006</v>
      </c>
      <c r="Z444" s="1">
        <v>1586772.132</v>
      </c>
      <c r="AA444" s="1">
        <v>59676.641000000003</v>
      </c>
      <c r="AB444" s="1">
        <v>0</v>
      </c>
    </row>
    <row r="445" spans="1:28">
      <c r="A445" s="1">
        <v>15721</v>
      </c>
      <c r="B445" s="1">
        <v>2021</v>
      </c>
      <c r="C445" s="1" t="s">
        <v>123</v>
      </c>
      <c r="D445" s="1" t="s">
        <v>738</v>
      </c>
      <c r="E445" s="1">
        <v>2406</v>
      </c>
      <c r="F445" s="1" t="s">
        <v>237</v>
      </c>
      <c r="G445" s="1"/>
      <c r="H445" s="1" t="s">
        <v>126</v>
      </c>
      <c r="I445" s="1" t="s">
        <v>238</v>
      </c>
      <c r="J445" s="1" t="s">
        <v>166</v>
      </c>
      <c r="K445" s="1" t="s">
        <v>32</v>
      </c>
      <c r="L445" s="1" t="str">
        <f t="shared" si="12"/>
        <v>NG-GAS</v>
      </c>
      <c r="M445" s="1">
        <v>181.4</v>
      </c>
      <c r="N445" s="1">
        <v>0.47499999999999998</v>
      </c>
      <c r="O445" s="1">
        <v>755197</v>
      </c>
      <c r="P445" s="1">
        <v>0.23219999999999999</v>
      </c>
      <c r="Q445" s="1">
        <v>1740</v>
      </c>
      <c r="R445" s="1">
        <v>3539319</v>
      </c>
      <c r="S445" s="1">
        <f t="shared" si="13"/>
        <v>175356.74340000001</v>
      </c>
      <c r="T445" s="1">
        <v>7.0999999999999994E-2</v>
      </c>
      <c r="U445" s="1">
        <v>5.0000000000000001E-3</v>
      </c>
      <c r="V445" s="1">
        <v>896.654</v>
      </c>
      <c r="W445" s="1">
        <v>1.7000000000000001E-2</v>
      </c>
      <c r="X445" s="1">
        <v>126.483</v>
      </c>
      <c r="Y445" s="1">
        <v>8.0150000000000006</v>
      </c>
      <c r="Z445" s="1">
        <v>1586772.132</v>
      </c>
      <c r="AA445" s="1">
        <v>59676.641000000003</v>
      </c>
      <c r="AB445" s="1">
        <v>0</v>
      </c>
    </row>
    <row r="446" spans="1:28">
      <c r="A446" s="1">
        <v>15722</v>
      </c>
      <c r="B446" s="1">
        <v>2021</v>
      </c>
      <c r="C446" s="1" t="s">
        <v>123</v>
      </c>
      <c r="D446" s="1" t="s">
        <v>738</v>
      </c>
      <c r="E446" s="1">
        <v>2406</v>
      </c>
      <c r="F446" s="1" t="s">
        <v>239</v>
      </c>
      <c r="G446" s="1"/>
      <c r="H446" s="1" t="s">
        <v>126</v>
      </c>
      <c r="I446" s="1" t="s">
        <v>238</v>
      </c>
      <c r="J446" s="1" t="s">
        <v>166</v>
      </c>
      <c r="K446" s="1" t="s">
        <v>32</v>
      </c>
      <c r="L446" s="1" t="str">
        <f t="shared" si="12"/>
        <v>NG-GAS</v>
      </c>
      <c r="M446" s="1">
        <v>181.4</v>
      </c>
      <c r="N446" s="1">
        <v>0.433</v>
      </c>
      <c r="O446" s="1">
        <v>687446</v>
      </c>
      <c r="P446" s="1">
        <v>0.23219999999999999</v>
      </c>
      <c r="Q446" s="1">
        <v>1740</v>
      </c>
      <c r="R446" s="1">
        <v>3539319</v>
      </c>
      <c r="S446" s="1">
        <f t="shared" si="13"/>
        <v>159624.96119999999</v>
      </c>
      <c r="T446" s="1">
        <v>7.0999999999999994E-2</v>
      </c>
      <c r="U446" s="1">
        <v>5.0000000000000001E-3</v>
      </c>
      <c r="V446" s="1">
        <v>896.654</v>
      </c>
      <c r="W446" s="1">
        <v>1.7000000000000001E-2</v>
      </c>
      <c r="X446" s="1">
        <v>126.483</v>
      </c>
      <c r="Y446" s="1">
        <v>8.0150000000000006</v>
      </c>
      <c r="Z446" s="1">
        <v>1586772.132</v>
      </c>
      <c r="AA446" s="1">
        <v>59676.641000000003</v>
      </c>
      <c r="AB446" s="1">
        <v>0</v>
      </c>
    </row>
    <row r="447" spans="1:28">
      <c r="A447" s="1">
        <v>15723</v>
      </c>
      <c r="B447" s="1">
        <v>2021</v>
      </c>
      <c r="C447" s="1" t="s">
        <v>123</v>
      </c>
      <c r="D447" s="1" t="s">
        <v>738</v>
      </c>
      <c r="E447" s="1">
        <v>2406</v>
      </c>
      <c r="F447" s="1" t="s">
        <v>740</v>
      </c>
      <c r="G447" s="1">
        <v>2</v>
      </c>
      <c r="H447" s="1" t="s">
        <v>126</v>
      </c>
      <c r="I447" s="1" t="s">
        <v>243</v>
      </c>
      <c r="J447" s="1" t="s">
        <v>166</v>
      </c>
      <c r="K447" s="1" t="s">
        <v>32</v>
      </c>
      <c r="L447" s="1" t="str">
        <f t="shared" si="12"/>
        <v>NG-GAS</v>
      </c>
      <c r="M447" s="1">
        <v>315</v>
      </c>
      <c r="N447" s="1">
        <v>0.16300000000000001</v>
      </c>
      <c r="O447" s="1">
        <v>448657</v>
      </c>
      <c r="P447" s="1">
        <v>0.23219999999999999</v>
      </c>
      <c r="Q447" s="1">
        <v>1740</v>
      </c>
      <c r="R447" s="1">
        <v>3539319</v>
      </c>
      <c r="S447" s="1">
        <f t="shared" si="13"/>
        <v>104178.15539999999</v>
      </c>
      <c r="T447" s="1">
        <v>7.0999999999999994E-2</v>
      </c>
      <c r="U447" s="1">
        <v>5.0000000000000001E-3</v>
      </c>
      <c r="V447" s="1">
        <v>896.654</v>
      </c>
      <c r="W447" s="1">
        <v>1.7000000000000001E-2</v>
      </c>
      <c r="X447" s="1">
        <v>126.483</v>
      </c>
      <c r="Y447" s="1">
        <v>8.0150000000000006</v>
      </c>
      <c r="Z447" s="1">
        <v>1586772.132</v>
      </c>
      <c r="AA447" s="1">
        <v>59676.641000000003</v>
      </c>
      <c r="AB447" s="1">
        <v>0</v>
      </c>
    </row>
    <row r="448" spans="1:28">
      <c r="A448" s="1">
        <v>15724</v>
      </c>
      <c r="B448" s="1">
        <v>2021</v>
      </c>
      <c r="C448" s="1" t="s">
        <v>123</v>
      </c>
      <c r="D448" s="1" t="s">
        <v>738</v>
      </c>
      <c r="E448" s="1">
        <v>2406</v>
      </c>
      <c r="F448" s="1" t="s">
        <v>244</v>
      </c>
      <c r="G448" s="1"/>
      <c r="H448" s="1" t="s">
        <v>126</v>
      </c>
      <c r="I448" s="1" t="s">
        <v>238</v>
      </c>
      <c r="J448" s="1" t="s">
        <v>166</v>
      </c>
      <c r="K448" s="1" t="s">
        <v>32</v>
      </c>
      <c r="L448" s="1" t="str">
        <f t="shared" si="12"/>
        <v>NG-GAS</v>
      </c>
      <c r="M448" s="1">
        <v>181.4</v>
      </c>
      <c r="N448" s="1">
        <v>0.26500000000000001</v>
      </c>
      <c r="O448" s="1">
        <v>420433</v>
      </c>
      <c r="P448" s="1">
        <v>0.23219999999999999</v>
      </c>
      <c r="Q448" s="1">
        <v>1740</v>
      </c>
      <c r="R448" s="1">
        <v>3539319</v>
      </c>
      <c r="S448" s="1">
        <f t="shared" si="13"/>
        <v>97624.542600000001</v>
      </c>
      <c r="T448" s="1">
        <v>7.0999999999999994E-2</v>
      </c>
      <c r="U448" s="1">
        <v>5.0000000000000001E-3</v>
      </c>
      <c r="V448" s="1">
        <v>896.654</v>
      </c>
      <c r="W448" s="1">
        <v>1.7000000000000001E-2</v>
      </c>
      <c r="X448" s="1">
        <v>126.483</v>
      </c>
      <c r="Y448" s="1">
        <v>8.0150000000000006</v>
      </c>
      <c r="Z448" s="1">
        <v>1586772.132</v>
      </c>
      <c r="AA448" s="1">
        <v>59676.641000000003</v>
      </c>
      <c r="AB448" s="1">
        <v>0</v>
      </c>
    </row>
    <row r="449" spans="1:28">
      <c r="A449" s="1">
        <v>15725</v>
      </c>
      <c r="B449" s="1">
        <v>2021</v>
      </c>
      <c r="C449" s="1" t="s">
        <v>123</v>
      </c>
      <c r="D449" s="1" t="s">
        <v>738</v>
      </c>
      <c r="E449" s="1">
        <v>2406</v>
      </c>
      <c r="F449" s="1" t="s">
        <v>245</v>
      </c>
      <c r="G449" s="1"/>
      <c r="H449" s="1" t="s">
        <v>126</v>
      </c>
      <c r="I449" s="1" t="s">
        <v>238</v>
      </c>
      <c r="J449" s="1" t="s">
        <v>166</v>
      </c>
      <c r="K449" s="1" t="s">
        <v>32</v>
      </c>
      <c r="L449" s="1" t="str">
        <f t="shared" si="12"/>
        <v>NG-GAS</v>
      </c>
      <c r="M449" s="1">
        <v>181.4</v>
      </c>
      <c r="N449" s="1">
        <v>0.25700000000000001</v>
      </c>
      <c r="O449" s="1">
        <v>408876</v>
      </c>
      <c r="P449" s="1">
        <v>0.23219999999999999</v>
      </c>
      <c r="Q449" s="1">
        <v>1740</v>
      </c>
      <c r="R449" s="1">
        <v>3539319</v>
      </c>
      <c r="S449" s="1">
        <f t="shared" si="13"/>
        <v>94941.007199999993</v>
      </c>
      <c r="T449" s="1">
        <v>7.0999999999999994E-2</v>
      </c>
      <c r="U449" s="1">
        <v>5.0000000000000001E-3</v>
      </c>
      <c r="V449" s="1">
        <v>896.654</v>
      </c>
      <c r="W449" s="1">
        <v>1.7000000000000001E-2</v>
      </c>
      <c r="X449" s="1">
        <v>126.483</v>
      </c>
      <c r="Y449" s="1">
        <v>8.0150000000000006</v>
      </c>
      <c r="Z449" s="1">
        <v>1586772.132</v>
      </c>
      <c r="AA449" s="1">
        <v>59676.641000000003</v>
      </c>
      <c r="AB449" s="1">
        <v>0</v>
      </c>
    </row>
    <row r="450" spans="1:28">
      <c r="A450" s="1">
        <v>15726</v>
      </c>
      <c r="B450" s="1">
        <v>2021</v>
      </c>
      <c r="C450" s="1" t="s">
        <v>123</v>
      </c>
      <c r="D450" s="1" t="s">
        <v>738</v>
      </c>
      <c r="E450" s="1">
        <v>2406</v>
      </c>
      <c r="F450" s="1" t="s">
        <v>428</v>
      </c>
      <c r="G450" s="1"/>
      <c r="H450" s="1" t="s">
        <v>126</v>
      </c>
      <c r="I450" s="1" t="s">
        <v>165</v>
      </c>
      <c r="J450" s="1" t="s">
        <v>166</v>
      </c>
      <c r="K450" s="1" t="s">
        <v>32</v>
      </c>
      <c r="L450" s="1" t="str">
        <f t="shared" si="12"/>
        <v>NG-GAS</v>
      </c>
      <c r="M450" s="1">
        <v>96.1</v>
      </c>
      <c r="N450" s="1">
        <v>8.0000000000000002E-3</v>
      </c>
      <c r="O450" s="1">
        <v>6393.5</v>
      </c>
      <c r="P450" s="1">
        <v>0.23219999999999999</v>
      </c>
      <c r="Q450" s="1">
        <v>1740</v>
      </c>
      <c r="R450" s="1">
        <v>3539319</v>
      </c>
      <c r="S450" s="1">
        <f t="shared" si="13"/>
        <v>1484.5707</v>
      </c>
      <c r="T450" s="1">
        <v>7.0999999999999994E-2</v>
      </c>
      <c r="U450" s="1">
        <v>5.0000000000000001E-3</v>
      </c>
      <c r="V450" s="1">
        <v>896.654</v>
      </c>
      <c r="W450" s="1">
        <v>1.7000000000000001E-2</v>
      </c>
      <c r="X450" s="1">
        <v>126.483</v>
      </c>
      <c r="Y450" s="1">
        <v>8.0150000000000006</v>
      </c>
      <c r="Z450" s="1">
        <v>1586772.132</v>
      </c>
      <c r="AA450" s="1">
        <v>59676.641000000003</v>
      </c>
      <c r="AB450" s="1">
        <v>0</v>
      </c>
    </row>
    <row r="451" spans="1:28">
      <c r="A451" s="1">
        <v>15727</v>
      </c>
      <c r="B451" s="1">
        <v>2021</v>
      </c>
      <c r="C451" s="1" t="s">
        <v>123</v>
      </c>
      <c r="D451" s="1" t="s">
        <v>738</v>
      </c>
      <c r="E451" s="1">
        <v>2406</v>
      </c>
      <c r="F451" s="1" t="s">
        <v>429</v>
      </c>
      <c r="G451" s="1"/>
      <c r="H451" s="1" t="s">
        <v>126</v>
      </c>
      <c r="I451" s="1" t="s">
        <v>165</v>
      </c>
      <c r="J451" s="1" t="s">
        <v>166</v>
      </c>
      <c r="K451" s="1" t="s">
        <v>32</v>
      </c>
      <c r="L451" s="1" t="str">
        <f t="shared" si="12"/>
        <v>NG-GAS</v>
      </c>
      <c r="M451" s="1">
        <v>96.1</v>
      </c>
      <c r="N451" s="1">
        <v>8.0000000000000002E-3</v>
      </c>
      <c r="O451" s="1">
        <v>6393.5</v>
      </c>
      <c r="P451" s="1">
        <v>0.23219999999999999</v>
      </c>
      <c r="Q451" s="1">
        <v>1740</v>
      </c>
      <c r="R451" s="1">
        <v>3539319</v>
      </c>
      <c r="S451" s="1">
        <f t="shared" si="13"/>
        <v>1484.5707</v>
      </c>
      <c r="T451" s="1">
        <v>7.0999999999999994E-2</v>
      </c>
      <c r="U451" s="1">
        <v>5.0000000000000001E-3</v>
      </c>
      <c r="V451" s="1">
        <v>896.654</v>
      </c>
      <c r="W451" s="1">
        <v>1.7000000000000001E-2</v>
      </c>
      <c r="X451" s="1">
        <v>126.483</v>
      </c>
      <c r="Y451" s="1">
        <v>8.0150000000000006</v>
      </c>
      <c r="Z451" s="1">
        <v>1586772.132</v>
      </c>
      <c r="AA451" s="1">
        <v>59676.641000000003</v>
      </c>
      <c r="AB451" s="1">
        <v>0</v>
      </c>
    </row>
    <row r="452" spans="1:28">
      <c r="A452" s="1">
        <v>15728</v>
      </c>
      <c r="B452" s="1">
        <v>2021</v>
      </c>
      <c r="C452" s="1" t="s">
        <v>123</v>
      </c>
      <c r="D452" s="1" t="s">
        <v>738</v>
      </c>
      <c r="E452" s="1">
        <v>2406</v>
      </c>
      <c r="F452" s="1" t="s">
        <v>430</v>
      </c>
      <c r="G452" s="1"/>
      <c r="H452" s="1" t="s">
        <v>126</v>
      </c>
      <c r="I452" s="1" t="s">
        <v>165</v>
      </c>
      <c r="J452" s="1" t="s">
        <v>166</v>
      </c>
      <c r="K452" s="1" t="s">
        <v>32</v>
      </c>
      <c r="L452" s="1" t="str">
        <f t="shared" ref="L452:L515" si="14">J452&amp;"-"&amp;K452</f>
        <v>NG-GAS</v>
      </c>
      <c r="M452" s="1">
        <v>96.1</v>
      </c>
      <c r="N452" s="1">
        <v>8.0000000000000002E-3</v>
      </c>
      <c r="O452" s="1">
        <v>6393.5</v>
      </c>
      <c r="P452" s="1">
        <v>0.23219999999999999</v>
      </c>
      <c r="Q452" s="1">
        <v>1740</v>
      </c>
      <c r="R452" s="1">
        <v>3539319</v>
      </c>
      <c r="S452" s="1">
        <f t="shared" ref="S452:S515" si="15">P452*O452</f>
        <v>1484.5707</v>
      </c>
      <c r="T452" s="1">
        <v>7.0999999999999994E-2</v>
      </c>
      <c r="U452" s="1">
        <v>5.0000000000000001E-3</v>
      </c>
      <c r="V452" s="1">
        <v>896.654</v>
      </c>
      <c r="W452" s="1">
        <v>1.7000000000000001E-2</v>
      </c>
      <c r="X452" s="1">
        <v>126.483</v>
      </c>
      <c r="Y452" s="1">
        <v>8.0150000000000006</v>
      </c>
      <c r="Z452" s="1">
        <v>1586772.132</v>
      </c>
      <c r="AA452" s="1">
        <v>59676.641000000003</v>
      </c>
      <c r="AB452" s="1">
        <v>0</v>
      </c>
    </row>
    <row r="453" spans="1:28">
      <c r="A453" s="1">
        <v>15729</v>
      </c>
      <c r="B453" s="1">
        <v>2021</v>
      </c>
      <c r="C453" s="1" t="s">
        <v>123</v>
      </c>
      <c r="D453" s="1" t="s">
        <v>738</v>
      </c>
      <c r="E453" s="1">
        <v>2406</v>
      </c>
      <c r="F453" s="1" t="s">
        <v>431</v>
      </c>
      <c r="G453" s="1"/>
      <c r="H453" s="1" t="s">
        <v>126</v>
      </c>
      <c r="I453" s="1" t="s">
        <v>165</v>
      </c>
      <c r="J453" s="1" t="s">
        <v>166</v>
      </c>
      <c r="K453" s="1" t="s">
        <v>32</v>
      </c>
      <c r="L453" s="1" t="str">
        <f t="shared" si="14"/>
        <v>NG-GAS</v>
      </c>
      <c r="M453" s="1">
        <v>96.1</v>
      </c>
      <c r="N453" s="1">
        <v>8.0000000000000002E-3</v>
      </c>
      <c r="O453" s="1">
        <v>6393.5</v>
      </c>
      <c r="P453" s="1">
        <v>0.23219999999999999</v>
      </c>
      <c r="Q453" s="1">
        <v>1740</v>
      </c>
      <c r="R453" s="1">
        <v>3539319</v>
      </c>
      <c r="S453" s="1">
        <f t="shared" si="15"/>
        <v>1484.5707</v>
      </c>
      <c r="T453" s="1">
        <v>7.0999999999999994E-2</v>
      </c>
      <c r="U453" s="1">
        <v>5.0000000000000001E-3</v>
      </c>
      <c r="V453" s="1">
        <v>896.654</v>
      </c>
      <c r="W453" s="1">
        <v>1.7000000000000001E-2</v>
      </c>
      <c r="X453" s="1">
        <v>126.483</v>
      </c>
      <c r="Y453" s="1">
        <v>8.0150000000000006</v>
      </c>
      <c r="Z453" s="1">
        <v>1586772.132</v>
      </c>
      <c r="AA453" s="1">
        <v>59676.641000000003</v>
      </c>
      <c r="AB453" s="1">
        <v>0</v>
      </c>
    </row>
    <row r="454" spans="1:28">
      <c r="A454" s="1">
        <v>15730</v>
      </c>
      <c r="B454" s="1">
        <v>2021</v>
      </c>
      <c r="C454" s="1" t="s">
        <v>123</v>
      </c>
      <c r="D454" s="1" t="s">
        <v>741</v>
      </c>
      <c r="E454" s="1">
        <v>2410</v>
      </c>
      <c r="F454" s="1" t="s">
        <v>134</v>
      </c>
      <c r="G454" s="1">
        <v>1</v>
      </c>
      <c r="H454" s="1" t="s">
        <v>126</v>
      </c>
      <c r="I454" s="1" t="s">
        <v>271</v>
      </c>
      <c r="J454" s="1" t="s">
        <v>726</v>
      </c>
      <c r="K454" s="1" t="s">
        <v>35</v>
      </c>
      <c r="L454" s="1" t="str">
        <f t="shared" si="14"/>
        <v>NUC-NUCLEAR</v>
      </c>
      <c r="M454" s="1">
        <v>1170</v>
      </c>
      <c r="N454" s="1">
        <v>0.93</v>
      </c>
      <c r="O454" s="1">
        <v>9531021</v>
      </c>
      <c r="P454" s="1">
        <v>0.91361000000000003</v>
      </c>
      <c r="Q454" s="1">
        <v>2381.8000000000002</v>
      </c>
      <c r="R454" s="1">
        <v>19062001</v>
      </c>
      <c r="S454" s="1">
        <f t="shared" si="15"/>
        <v>8707636.0958099999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</row>
    <row r="455" spans="1:28">
      <c r="A455" s="1">
        <v>15731</v>
      </c>
      <c r="B455" s="1">
        <v>2021</v>
      </c>
      <c r="C455" s="1" t="s">
        <v>123</v>
      </c>
      <c r="D455" s="1" t="s">
        <v>741</v>
      </c>
      <c r="E455" s="1">
        <v>2410</v>
      </c>
      <c r="F455" s="1" t="s">
        <v>187</v>
      </c>
      <c r="G455" s="1">
        <v>1</v>
      </c>
      <c r="H455" s="1" t="s">
        <v>126</v>
      </c>
      <c r="I455" s="1" t="s">
        <v>271</v>
      </c>
      <c r="J455" s="1" t="s">
        <v>726</v>
      </c>
      <c r="K455" s="1" t="s">
        <v>35</v>
      </c>
      <c r="L455" s="1" t="str">
        <f t="shared" si="14"/>
        <v>NUC-NUCLEAR</v>
      </c>
      <c r="M455" s="1">
        <v>1170</v>
      </c>
      <c r="N455" s="1">
        <v>0.93</v>
      </c>
      <c r="O455" s="1">
        <v>9531021</v>
      </c>
      <c r="P455" s="1">
        <v>0.91361000000000003</v>
      </c>
      <c r="Q455" s="1">
        <v>2381.8000000000002</v>
      </c>
      <c r="R455" s="1">
        <v>19062001</v>
      </c>
      <c r="S455" s="1">
        <f t="shared" si="15"/>
        <v>8707636.0958099999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</row>
    <row r="456" spans="1:28">
      <c r="A456" s="1">
        <v>15732</v>
      </c>
      <c r="B456" s="1">
        <v>2021</v>
      </c>
      <c r="C456" s="1" t="s">
        <v>123</v>
      </c>
      <c r="D456" s="1" t="s">
        <v>741</v>
      </c>
      <c r="E456" s="1">
        <v>2410</v>
      </c>
      <c r="F456" s="1" t="s">
        <v>188</v>
      </c>
      <c r="G456" s="1"/>
      <c r="H456" s="1" t="s">
        <v>265</v>
      </c>
      <c r="I456" s="1" t="s">
        <v>165</v>
      </c>
      <c r="J456" s="1" t="s">
        <v>218</v>
      </c>
      <c r="K456" s="1" t="s">
        <v>35</v>
      </c>
      <c r="L456" s="1" t="str">
        <f t="shared" si="14"/>
        <v>DFO-NUCLEAR</v>
      </c>
      <c r="M456" s="1">
        <v>41.8</v>
      </c>
      <c r="N456" s="1">
        <v>0</v>
      </c>
      <c r="O456" s="1">
        <v>-41</v>
      </c>
      <c r="P456" s="1">
        <v>0.91361000000000003</v>
      </c>
      <c r="Q456" s="1">
        <v>2381.8000000000002</v>
      </c>
      <c r="R456" s="1">
        <v>19062001</v>
      </c>
      <c r="S456" s="1">
        <f t="shared" si="15"/>
        <v>-37.458010000000002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</row>
    <row r="457" spans="1:28">
      <c r="A457" s="1">
        <v>15733</v>
      </c>
      <c r="B457" s="1">
        <v>2021</v>
      </c>
      <c r="C457" s="1" t="s">
        <v>123</v>
      </c>
      <c r="D457" s="1" t="s">
        <v>742</v>
      </c>
      <c r="E457" s="1">
        <v>2411</v>
      </c>
      <c r="F457" s="1" t="s">
        <v>743</v>
      </c>
      <c r="G457" s="1"/>
      <c r="H457" s="1" t="s">
        <v>126</v>
      </c>
      <c r="I457" s="1" t="s">
        <v>238</v>
      </c>
      <c r="J457" s="1" t="s">
        <v>166</v>
      </c>
      <c r="K457" s="1" t="s">
        <v>32</v>
      </c>
      <c r="L457" s="1" t="str">
        <f t="shared" si="14"/>
        <v>NG-GAS</v>
      </c>
      <c r="M457" s="1">
        <v>365.5</v>
      </c>
      <c r="N457" s="1">
        <v>0.69899999999999995</v>
      </c>
      <c r="O457" s="1">
        <v>2239275</v>
      </c>
      <c r="P457" s="1">
        <v>0.62404000000000004</v>
      </c>
      <c r="Q457" s="1">
        <v>609.5</v>
      </c>
      <c r="R457" s="1">
        <v>3331896</v>
      </c>
      <c r="S457" s="1">
        <f t="shared" si="15"/>
        <v>1397397.1710000001</v>
      </c>
      <c r="T457" s="1">
        <v>4.2000000000000003E-2</v>
      </c>
      <c r="U457" s="1">
        <v>4.0000000000000001E-3</v>
      </c>
      <c r="V457" s="1">
        <v>821.27700000000004</v>
      </c>
      <c r="W457" s="1">
        <v>1.4999999999999999E-2</v>
      </c>
      <c r="X457" s="1">
        <v>70.215999999999994</v>
      </c>
      <c r="Y457" s="1">
        <v>6.907</v>
      </c>
      <c r="Z457" s="1">
        <v>1368205.08</v>
      </c>
      <c r="AA457" s="1">
        <v>50598.472000000002</v>
      </c>
      <c r="AB457" s="1">
        <v>0</v>
      </c>
    </row>
    <row r="458" spans="1:28">
      <c r="A458" s="1">
        <v>15734</v>
      </c>
      <c r="B458" s="1">
        <v>2021</v>
      </c>
      <c r="C458" s="1" t="s">
        <v>123</v>
      </c>
      <c r="D458" s="1" t="s">
        <v>742</v>
      </c>
      <c r="E458" s="1">
        <v>2411</v>
      </c>
      <c r="F458" s="1" t="s">
        <v>744</v>
      </c>
      <c r="G458" s="1">
        <v>1</v>
      </c>
      <c r="H458" s="1" t="s">
        <v>126</v>
      </c>
      <c r="I458" s="1" t="s">
        <v>243</v>
      </c>
      <c r="J458" s="1" t="s">
        <v>166</v>
      </c>
      <c r="K458" s="1" t="s">
        <v>32</v>
      </c>
      <c r="L458" s="1" t="str">
        <f t="shared" si="14"/>
        <v>NG-GAS</v>
      </c>
      <c r="M458" s="1">
        <v>244</v>
      </c>
      <c r="N458" s="1">
        <v>0.51100000000000001</v>
      </c>
      <c r="O458" s="1">
        <v>1092621</v>
      </c>
      <c r="P458" s="1">
        <v>0.62404000000000004</v>
      </c>
      <c r="Q458" s="1">
        <v>609.5</v>
      </c>
      <c r="R458" s="1">
        <v>3331896</v>
      </c>
      <c r="S458" s="1">
        <f t="shared" si="15"/>
        <v>681839.20884000009</v>
      </c>
      <c r="T458" s="1">
        <v>4.2000000000000003E-2</v>
      </c>
      <c r="U458" s="1">
        <v>4.0000000000000001E-3</v>
      </c>
      <c r="V458" s="1">
        <v>821.27700000000004</v>
      </c>
      <c r="W458" s="1">
        <v>1.4999999999999999E-2</v>
      </c>
      <c r="X458" s="1">
        <v>70.215999999999994</v>
      </c>
      <c r="Y458" s="1">
        <v>6.907</v>
      </c>
      <c r="Z458" s="1">
        <v>1368205.08</v>
      </c>
      <c r="AA458" s="1">
        <v>50598.472000000002</v>
      </c>
      <c r="AB458" s="1">
        <v>0</v>
      </c>
    </row>
    <row r="459" spans="1:28">
      <c r="A459" s="1">
        <v>15735</v>
      </c>
      <c r="B459" s="1">
        <v>2021</v>
      </c>
      <c r="C459" s="1" t="s">
        <v>123</v>
      </c>
      <c r="D459" s="1" t="s">
        <v>745</v>
      </c>
      <c r="E459" s="1">
        <v>61965</v>
      </c>
      <c r="F459" s="1" t="s">
        <v>746</v>
      </c>
      <c r="G459" s="1"/>
      <c r="H459" s="1" t="s">
        <v>126</v>
      </c>
      <c r="I459" s="1" t="s">
        <v>127</v>
      </c>
      <c r="J459" s="1" t="s">
        <v>128</v>
      </c>
      <c r="K459" s="1" t="s">
        <v>38</v>
      </c>
      <c r="L459" s="1" t="str">
        <f t="shared" si="14"/>
        <v>SUN-SOLAR</v>
      </c>
      <c r="M459" s="1">
        <v>8.8000000000000007</v>
      </c>
      <c r="N459" s="1">
        <v>0.17199999999999999</v>
      </c>
      <c r="O459" s="1">
        <v>13251</v>
      </c>
      <c r="P459" s="1">
        <v>0.17188999999999999</v>
      </c>
      <c r="Q459" s="1">
        <v>8.8000000000000007</v>
      </c>
      <c r="R459" s="1">
        <v>13251</v>
      </c>
      <c r="S459" s="1">
        <f t="shared" si="15"/>
        <v>2277.7143899999996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</row>
    <row r="460" spans="1:28">
      <c r="A460" s="1">
        <v>15736</v>
      </c>
      <c r="B460" s="1">
        <v>2021</v>
      </c>
      <c r="C460" s="1" t="s">
        <v>123</v>
      </c>
      <c r="D460" s="1" t="s">
        <v>747</v>
      </c>
      <c r="E460" s="1">
        <v>59059</v>
      </c>
      <c r="F460" s="1" t="s">
        <v>689</v>
      </c>
      <c r="G460" s="1"/>
      <c r="H460" s="1" t="s">
        <v>126</v>
      </c>
      <c r="I460" s="1" t="s">
        <v>127</v>
      </c>
      <c r="J460" s="1" t="s">
        <v>128</v>
      </c>
      <c r="K460" s="1" t="s">
        <v>38</v>
      </c>
      <c r="L460" s="1" t="str">
        <f t="shared" si="14"/>
        <v>SUN-SOLAR</v>
      </c>
      <c r="M460" s="1">
        <v>2</v>
      </c>
      <c r="N460" s="1">
        <v>0.114</v>
      </c>
      <c r="O460" s="1">
        <v>1997</v>
      </c>
      <c r="P460" s="1">
        <v>0.11398</v>
      </c>
      <c r="Q460" s="1">
        <v>2</v>
      </c>
      <c r="R460" s="1">
        <v>1997</v>
      </c>
      <c r="S460" s="1">
        <f t="shared" si="15"/>
        <v>227.61805999999999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</row>
    <row r="461" spans="1:28">
      <c r="A461" s="1">
        <v>15737</v>
      </c>
      <c r="B461" s="1">
        <v>2021</v>
      </c>
      <c r="C461" s="1" t="s">
        <v>123</v>
      </c>
      <c r="D461" s="1" t="s">
        <v>748</v>
      </c>
      <c r="E461" s="1">
        <v>60729</v>
      </c>
      <c r="F461" s="1" t="s">
        <v>132</v>
      </c>
      <c r="G461" s="1"/>
      <c r="H461" s="1" t="s">
        <v>126</v>
      </c>
      <c r="I461" s="1" t="s">
        <v>127</v>
      </c>
      <c r="J461" s="1" t="s">
        <v>128</v>
      </c>
      <c r="K461" s="1" t="s">
        <v>38</v>
      </c>
      <c r="L461" s="1" t="str">
        <f t="shared" si="14"/>
        <v>SUN-SOLAR</v>
      </c>
      <c r="M461" s="1">
        <v>7.5</v>
      </c>
      <c r="N461" s="1">
        <v>0.185</v>
      </c>
      <c r="O461" s="1">
        <v>12134</v>
      </c>
      <c r="P461" s="1">
        <v>0.18468999999999999</v>
      </c>
      <c r="Q461" s="1">
        <v>7.5</v>
      </c>
      <c r="R461" s="1">
        <v>12134</v>
      </c>
      <c r="S461" s="1">
        <f t="shared" si="15"/>
        <v>2241.02846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</row>
    <row r="462" spans="1:28">
      <c r="A462" s="1">
        <v>15738</v>
      </c>
      <c r="B462" s="1">
        <v>2021</v>
      </c>
      <c r="C462" s="1" t="s">
        <v>123</v>
      </c>
      <c r="D462" s="1" t="s">
        <v>749</v>
      </c>
      <c r="E462" s="1">
        <v>61601</v>
      </c>
      <c r="F462" s="1" t="s">
        <v>750</v>
      </c>
      <c r="G462" s="1"/>
      <c r="H462" s="1" t="s">
        <v>126</v>
      </c>
      <c r="I462" s="1" t="s">
        <v>127</v>
      </c>
      <c r="J462" s="1" t="s">
        <v>128</v>
      </c>
      <c r="K462" s="1" t="s">
        <v>38</v>
      </c>
      <c r="L462" s="1" t="str">
        <f t="shared" si="14"/>
        <v>SUN-SOLAR</v>
      </c>
      <c r="M462" s="1">
        <v>8.4</v>
      </c>
      <c r="N462" s="1">
        <v>0.16600000000000001</v>
      </c>
      <c r="O462" s="1">
        <v>12219</v>
      </c>
      <c r="P462" s="1">
        <v>0.16606000000000001</v>
      </c>
      <c r="Q462" s="1">
        <v>8.4</v>
      </c>
      <c r="R462" s="1">
        <v>12219</v>
      </c>
      <c r="S462" s="1">
        <f t="shared" si="15"/>
        <v>2029.0871400000001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</row>
    <row r="463" spans="1:28">
      <c r="A463" s="1">
        <v>15739</v>
      </c>
      <c r="B463" s="1">
        <v>2021</v>
      </c>
      <c r="C463" s="1" t="s">
        <v>123</v>
      </c>
      <c r="D463" s="1" t="s">
        <v>751</v>
      </c>
      <c r="E463" s="1">
        <v>59055</v>
      </c>
      <c r="F463" s="1" t="s">
        <v>752</v>
      </c>
      <c r="G463" s="1"/>
      <c r="H463" s="1" t="s">
        <v>126</v>
      </c>
      <c r="I463" s="1" t="s">
        <v>155</v>
      </c>
      <c r="J463" s="1" t="s">
        <v>166</v>
      </c>
      <c r="K463" s="1" t="s">
        <v>38</v>
      </c>
      <c r="L463" s="1" t="str">
        <f t="shared" si="14"/>
        <v>NG-SOLAR</v>
      </c>
      <c r="M463" s="1">
        <v>3</v>
      </c>
      <c r="N463" s="1">
        <v>0</v>
      </c>
      <c r="O463" s="1">
        <v>0</v>
      </c>
      <c r="P463" s="1">
        <v>7.0200000000000002E-3</v>
      </c>
      <c r="Q463" s="1">
        <v>5.4</v>
      </c>
      <c r="R463" s="1">
        <v>332</v>
      </c>
      <c r="S463" s="1">
        <f t="shared" si="15"/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</row>
    <row r="464" spans="1:28">
      <c r="A464" s="1">
        <v>15740</v>
      </c>
      <c r="B464" s="1">
        <v>2021</v>
      </c>
      <c r="C464" s="1" t="s">
        <v>123</v>
      </c>
      <c r="D464" s="1" t="s">
        <v>751</v>
      </c>
      <c r="E464" s="1">
        <v>59055</v>
      </c>
      <c r="F464" s="1" t="s">
        <v>132</v>
      </c>
      <c r="G464" s="1"/>
      <c r="H464" s="1" t="s">
        <v>126</v>
      </c>
      <c r="I464" s="1" t="s">
        <v>127</v>
      </c>
      <c r="J464" s="1" t="s">
        <v>128</v>
      </c>
      <c r="K464" s="1" t="s">
        <v>38</v>
      </c>
      <c r="L464" s="1" t="str">
        <f t="shared" si="14"/>
        <v>SUN-SOLAR</v>
      </c>
      <c r="M464" s="1">
        <v>2.4</v>
      </c>
      <c r="N464" s="1">
        <v>1.6E-2</v>
      </c>
      <c r="O464" s="1">
        <v>332</v>
      </c>
      <c r="P464" s="1">
        <v>7.0200000000000002E-3</v>
      </c>
      <c r="Q464" s="1">
        <v>5.4</v>
      </c>
      <c r="R464" s="1">
        <v>332</v>
      </c>
      <c r="S464" s="1">
        <f t="shared" si="15"/>
        <v>2.3306400000000003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</row>
    <row r="465" spans="1:28">
      <c r="A465" s="1">
        <v>15741</v>
      </c>
      <c r="B465" s="1">
        <v>2021</v>
      </c>
      <c r="C465" s="1" t="s">
        <v>123</v>
      </c>
      <c r="D465" s="1" t="s">
        <v>753</v>
      </c>
      <c r="E465" s="1">
        <v>61162</v>
      </c>
      <c r="F465" s="1" t="s">
        <v>754</v>
      </c>
      <c r="G465" s="1"/>
      <c r="H465" s="1" t="s">
        <v>667</v>
      </c>
      <c r="I465" s="1" t="s">
        <v>127</v>
      </c>
      <c r="J465" s="1" t="s">
        <v>128</v>
      </c>
      <c r="K465" s="1" t="s">
        <v>38</v>
      </c>
      <c r="L465" s="1" t="str">
        <f t="shared" si="14"/>
        <v>SUN-SOLAR</v>
      </c>
      <c r="M465" s="1">
        <v>1.5</v>
      </c>
      <c r="N465" s="1">
        <v>0</v>
      </c>
      <c r="O465" s="1">
        <v>0</v>
      </c>
      <c r="P465" s="1">
        <v>0</v>
      </c>
      <c r="Q465" s="1">
        <v>1.5</v>
      </c>
      <c r="R465" s="1">
        <v>0</v>
      </c>
      <c r="S465" s="1">
        <f t="shared" si="15"/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</row>
    <row r="466" spans="1:28">
      <c r="A466" s="1">
        <v>15742</v>
      </c>
      <c r="B466" s="1">
        <v>2021</v>
      </c>
      <c r="C466" s="1" t="s">
        <v>123</v>
      </c>
      <c r="D466" s="1" t="s">
        <v>755</v>
      </c>
      <c r="E466" s="1">
        <v>55239</v>
      </c>
      <c r="F466" s="1" t="s">
        <v>756</v>
      </c>
      <c r="G466" s="1"/>
      <c r="H466" s="1" t="s">
        <v>126</v>
      </c>
      <c r="I466" s="1" t="s">
        <v>238</v>
      </c>
      <c r="J466" s="1" t="s">
        <v>166</v>
      </c>
      <c r="K466" s="1" t="s">
        <v>32</v>
      </c>
      <c r="L466" s="1" t="str">
        <f t="shared" si="14"/>
        <v>NG-GAS</v>
      </c>
      <c r="M466" s="1">
        <v>180.2</v>
      </c>
      <c r="N466" s="1">
        <v>0.33600000000000002</v>
      </c>
      <c r="O466" s="1">
        <v>530286</v>
      </c>
      <c r="P466" s="1">
        <v>0.33616000000000001</v>
      </c>
      <c r="Q466" s="1">
        <v>821.1</v>
      </c>
      <c r="R466" s="1">
        <v>2417920</v>
      </c>
      <c r="S466" s="1">
        <f t="shared" si="15"/>
        <v>178260.94176000002</v>
      </c>
      <c r="T466" s="1">
        <v>0.08</v>
      </c>
      <c r="U466" s="1">
        <v>4.0000000000000001E-3</v>
      </c>
      <c r="V466" s="1">
        <v>857.39099999999996</v>
      </c>
      <c r="W466" s="1">
        <v>1.6E-2</v>
      </c>
      <c r="X466" s="1">
        <v>96.334999999999994</v>
      </c>
      <c r="Y466" s="1">
        <v>5.2329999999999997</v>
      </c>
      <c r="Z466" s="1">
        <v>1036551.335</v>
      </c>
      <c r="AA466" s="1">
        <v>38459.425999999999</v>
      </c>
      <c r="AB466" s="1">
        <v>0</v>
      </c>
    </row>
    <row r="467" spans="1:28">
      <c r="A467" s="1">
        <v>15743</v>
      </c>
      <c r="B467" s="1">
        <v>2021</v>
      </c>
      <c r="C467" s="1" t="s">
        <v>123</v>
      </c>
      <c r="D467" s="1" t="s">
        <v>755</v>
      </c>
      <c r="E467" s="1">
        <v>55239</v>
      </c>
      <c r="F467" s="1" t="s">
        <v>757</v>
      </c>
      <c r="G467" s="1"/>
      <c r="H467" s="1" t="s">
        <v>126</v>
      </c>
      <c r="I467" s="1" t="s">
        <v>238</v>
      </c>
      <c r="J467" s="1" t="s">
        <v>166</v>
      </c>
      <c r="K467" s="1" t="s">
        <v>32</v>
      </c>
      <c r="L467" s="1" t="str">
        <f t="shared" si="14"/>
        <v>NG-GAS</v>
      </c>
      <c r="M467" s="1">
        <v>180.2</v>
      </c>
      <c r="N467" s="1">
        <v>0.33700000000000002</v>
      </c>
      <c r="O467" s="1">
        <v>532422</v>
      </c>
      <c r="P467" s="1">
        <v>0.33616000000000001</v>
      </c>
      <c r="Q467" s="1">
        <v>821.1</v>
      </c>
      <c r="R467" s="1">
        <v>2417920</v>
      </c>
      <c r="S467" s="1">
        <f t="shared" si="15"/>
        <v>178978.97951999999</v>
      </c>
      <c r="T467" s="1">
        <v>0.08</v>
      </c>
      <c r="U467" s="1">
        <v>4.0000000000000001E-3</v>
      </c>
      <c r="V467" s="1">
        <v>857.39099999999996</v>
      </c>
      <c r="W467" s="1">
        <v>1.6E-2</v>
      </c>
      <c r="X467" s="1">
        <v>96.334999999999994</v>
      </c>
      <c r="Y467" s="1">
        <v>5.2329999999999997</v>
      </c>
      <c r="Z467" s="1">
        <v>1036551.335</v>
      </c>
      <c r="AA467" s="1">
        <v>38459.425999999999</v>
      </c>
      <c r="AB467" s="1">
        <v>0</v>
      </c>
    </row>
    <row r="468" spans="1:28">
      <c r="A468" s="1">
        <v>15744</v>
      </c>
      <c r="B468" s="1">
        <v>2021</v>
      </c>
      <c r="C468" s="1" t="s">
        <v>123</v>
      </c>
      <c r="D468" s="1" t="s">
        <v>755</v>
      </c>
      <c r="E468" s="1">
        <v>55239</v>
      </c>
      <c r="F468" s="1" t="s">
        <v>758</v>
      </c>
      <c r="G468" s="1"/>
      <c r="H468" s="1" t="s">
        <v>126</v>
      </c>
      <c r="I468" s="1" t="s">
        <v>238</v>
      </c>
      <c r="J468" s="1" t="s">
        <v>166</v>
      </c>
      <c r="K468" s="1" t="s">
        <v>32</v>
      </c>
      <c r="L468" s="1" t="str">
        <f t="shared" si="14"/>
        <v>NG-GAS</v>
      </c>
      <c r="M468" s="1">
        <v>180.2</v>
      </c>
      <c r="N468" s="1">
        <v>0.32100000000000001</v>
      </c>
      <c r="O468" s="1">
        <v>507081</v>
      </c>
      <c r="P468" s="1">
        <v>0.33616000000000001</v>
      </c>
      <c r="Q468" s="1">
        <v>821.1</v>
      </c>
      <c r="R468" s="1">
        <v>2417920</v>
      </c>
      <c r="S468" s="1">
        <f t="shared" si="15"/>
        <v>170460.34896</v>
      </c>
      <c r="T468" s="1">
        <v>0.08</v>
      </c>
      <c r="U468" s="1">
        <v>4.0000000000000001E-3</v>
      </c>
      <c r="V468" s="1">
        <v>857.39099999999996</v>
      </c>
      <c r="W468" s="1">
        <v>1.6E-2</v>
      </c>
      <c r="X468" s="1">
        <v>96.334999999999994</v>
      </c>
      <c r="Y468" s="1">
        <v>5.2329999999999997</v>
      </c>
      <c r="Z468" s="1">
        <v>1036551.335</v>
      </c>
      <c r="AA468" s="1">
        <v>38459.425999999999</v>
      </c>
      <c r="AB468" s="1">
        <v>0</v>
      </c>
    </row>
    <row r="469" spans="1:28">
      <c r="A469" s="1">
        <v>15745</v>
      </c>
      <c r="B469" s="1">
        <v>2021</v>
      </c>
      <c r="C469" s="1" t="s">
        <v>123</v>
      </c>
      <c r="D469" s="1" t="s">
        <v>755</v>
      </c>
      <c r="E469" s="1">
        <v>55239</v>
      </c>
      <c r="F469" s="1" t="s">
        <v>759</v>
      </c>
      <c r="G469" s="1">
        <v>3</v>
      </c>
      <c r="H469" s="1" t="s">
        <v>126</v>
      </c>
      <c r="I469" s="1" t="s">
        <v>243</v>
      </c>
      <c r="J469" s="1" t="s">
        <v>166</v>
      </c>
      <c r="K469" s="1" t="s">
        <v>32</v>
      </c>
      <c r="L469" s="1" t="str">
        <f t="shared" si="14"/>
        <v>NG-GAS</v>
      </c>
      <c r="M469" s="1">
        <v>280.5</v>
      </c>
      <c r="N469" s="1">
        <v>0.34499999999999997</v>
      </c>
      <c r="O469" s="1">
        <v>848131</v>
      </c>
      <c r="P469" s="1">
        <v>0.33616000000000001</v>
      </c>
      <c r="Q469" s="1">
        <v>821.1</v>
      </c>
      <c r="R469" s="1">
        <v>2417920</v>
      </c>
      <c r="S469" s="1">
        <f t="shared" si="15"/>
        <v>285107.71695999999</v>
      </c>
      <c r="T469" s="1">
        <v>0.08</v>
      </c>
      <c r="U469" s="1">
        <v>4.0000000000000001E-3</v>
      </c>
      <c r="V469" s="1">
        <v>857.39099999999996</v>
      </c>
      <c r="W469" s="1">
        <v>1.6E-2</v>
      </c>
      <c r="X469" s="1">
        <v>96.334999999999994</v>
      </c>
      <c r="Y469" s="1">
        <v>5.2329999999999997</v>
      </c>
      <c r="Z469" s="1">
        <v>1036551.335</v>
      </c>
      <c r="AA469" s="1">
        <v>38459.425999999999</v>
      </c>
      <c r="AB469" s="1">
        <v>0</v>
      </c>
    </row>
    <row r="470" spans="1:28">
      <c r="A470" s="1">
        <v>15746</v>
      </c>
      <c r="B470" s="1">
        <v>2021</v>
      </c>
      <c r="C470" s="1" t="s">
        <v>123</v>
      </c>
      <c r="D470" s="1" t="s">
        <v>760</v>
      </c>
      <c r="E470" s="1">
        <v>59278</v>
      </c>
      <c r="F470" s="1" t="s">
        <v>761</v>
      </c>
      <c r="G470" s="1"/>
      <c r="H470" s="1" t="s">
        <v>126</v>
      </c>
      <c r="I470" s="1" t="s">
        <v>127</v>
      </c>
      <c r="J470" s="1" t="s">
        <v>128</v>
      </c>
      <c r="K470" s="1" t="s">
        <v>38</v>
      </c>
      <c r="L470" s="1" t="str">
        <f t="shared" si="14"/>
        <v>SUN-SOLAR</v>
      </c>
      <c r="M470" s="1">
        <v>1</v>
      </c>
      <c r="N470" s="1">
        <v>0.20300000000000001</v>
      </c>
      <c r="O470" s="1">
        <v>1779</v>
      </c>
      <c r="P470" s="1">
        <v>0.20308000000000001</v>
      </c>
      <c r="Q470" s="1">
        <v>1</v>
      </c>
      <c r="R470" s="1">
        <v>1779</v>
      </c>
      <c r="S470" s="1">
        <f t="shared" si="15"/>
        <v>361.27932000000004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</row>
    <row r="471" spans="1:28">
      <c r="A471" s="1">
        <v>15747</v>
      </c>
      <c r="B471" s="1">
        <v>2021</v>
      </c>
      <c r="C471" s="1" t="s">
        <v>123</v>
      </c>
      <c r="D471" s="1" t="s">
        <v>762</v>
      </c>
      <c r="E471" s="1">
        <v>58030</v>
      </c>
      <c r="F471" s="1" t="s">
        <v>763</v>
      </c>
      <c r="G471" s="1"/>
      <c r="H471" s="1" t="s">
        <v>126</v>
      </c>
      <c r="I471" s="1" t="s">
        <v>127</v>
      </c>
      <c r="J471" s="1" t="s">
        <v>128</v>
      </c>
      <c r="K471" s="1" t="s">
        <v>38</v>
      </c>
      <c r="L471" s="1" t="str">
        <f t="shared" si="14"/>
        <v>SUN-SOLAR</v>
      </c>
      <c r="M471" s="1">
        <v>5.5</v>
      </c>
      <c r="N471" s="1">
        <v>0.183</v>
      </c>
      <c r="O471" s="1">
        <v>8806</v>
      </c>
      <c r="P471" s="1">
        <v>0.18276999999999999</v>
      </c>
      <c r="Q471" s="1">
        <v>5.5</v>
      </c>
      <c r="R471" s="1">
        <v>8806</v>
      </c>
      <c r="S471" s="1">
        <f t="shared" si="15"/>
        <v>1609.47262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</row>
    <row r="472" spans="1:28">
      <c r="A472" s="1">
        <v>15748</v>
      </c>
      <c r="B472" s="1">
        <v>2021</v>
      </c>
      <c r="C472" s="1" t="s">
        <v>123</v>
      </c>
      <c r="D472" s="1" t="s">
        <v>764</v>
      </c>
      <c r="E472" s="1">
        <v>60843</v>
      </c>
      <c r="F472" s="1" t="s">
        <v>765</v>
      </c>
      <c r="G472" s="1"/>
      <c r="H472" s="1" t="s">
        <v>126</v>
      </c>
      <c r="I472" s="1" t="s">
        <v>127</v>
      </c>
      <c r="J472" s="1" t="s">
        <v>128</v>
      </c>
      <c r="K472" s="1" t="s">
        <v>38</v>
      </c>
      <c r="L472" s="1" t="str">
        <f t="shared" si="14"/>
        <v>SUN-SOLAR</v>
      </c>
      <c r="M472" s="1">
        <v>0.5</v>
      </c>
      <c r="N472" s="1">
        <v>0.127</v>
      </c>
      <c r="O472" s="1">
        <v>555.51700000000005</v>
      </c>
      <c r="P472" s="1">
        <v>0.12683</v>
      </c>
      <c r="Q472" s="1">
        <v>2.9</v>
      </c>
      <c r="R472" s="1">
        <v>3222</v>
      </c>
      <c r="S472" s="1">
        <f t="shared" si="15"/>
        <v>70.456221110000001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</row>
    <row r="473" spans="1:28">
      <c r="A473" s="1">
        <v>15749</v>
      </c>
      <c r="B473" s="1">
        <v>2021</v>
      </c>
      <c r="C473" s="1" t="s">
        <v>123</v>
      </c>
      <c r="D473" s="1" t="s">
        <v>764</v>
      </c>
      <c r="E473" s="1">
        <v>60843</v>
      </c>
      <c r="F473" s="1" t="s">
        <v>766</v>
      </c>
      <c r="G473" s="1"/>
      <c r="H473" s="1" t="s">
        <v>126</v>
      </c>
      <c r="I473" s="1" t="s">
        <v>127</v>
      </c>
      <c r="J473" s="1" t="s">
        <v>128</v>
      </c>
      <c r="K473" s="1" t="s">
        <v>38</v>
      </c>
      <c r="L473" s="1" t="str">
        <f t="shared" si="14"/>
        <v>SUN-SOLAR</v>
      </c>
      <c r="M473" s="1">
        <v>0.6</v>
      </c>
      <c r="N473" s="1">
        <v>0.127</v>
      </c>
      <c r="O473" s="1">
        <v>666.62099999999998</v>
      </c>
      <c r="P473" s="1">
        <v>0.12683</v>
      </c>
      <c r="Q473" s="1">
        <v>2.9</v>
      </c>
      <c r="R473" s="1">
        <v>3222</v>
      </c>
      <c r="S473" s="1">
        <f t="shared" si="15"/>
        <v>84.547541429999995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</row>
    <row r="474" spans="1:28">
      <c r="A474" s="1">
        <v>15750</v>
      </c>
      <c r="B474" s="1">
        <v>2021</v>
      </c>
      <c r="C474" s="1" t="s">
        <v>123</v>
      </c>
      <c r="D474" s="1" t="s">
        <v>764</v>
      </c>
      <c r="E474" s="1">
        <v>60843</v>
      </c>
      <c r="F474" s="1" t="s">
        <v>767</v>
      </c>
      <c r="G474" s="1"/>
      <c r="H474" s="1" t="s">
        <v>126</v>
      </c>
      <c r="I474" s="1" t="s">
        <v>127</v>
      </c>
      <c r="J474" s="1" t="s">
        <v>128</v>
      </c>
      <c r="K474" s="1" t="s">
        <v>38</v>
      </c>
      <c r="L474" s="1" t="str">
        <f t="shared" si="14"/>
        <v>SUN-SOLAR</v>
      </c>
      <c r="M474" s="1">
        <v>0.2</v>
      </c>
      <c r="N474" s="1">
        <v>0.127</v>
      </c>
      <c r="O474" s="1">
        <v>222.20699999999999</v>
      </c>
      <c r="P474" s="1">
        <v>0.12683</v>
      </c>
      <c r="Q474" s="1">
        <v>2.9</v>
      </c>
      <c r="R474" s="1">
        <v>3222</v>
      </c>
      <c r="S474" s="1">
        <f t="shared" si="15"/>
        <v>28.18251381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</row>
    <row r="475" spans="1:28">
      <c r="A475" s="1">
        <v>15751</v>
      </c>
      <c r="B475" s="1">
        <v>2021</v>
      </c>
      <c r="C475" s="1" t="s">
        <v>123</v>
      </c>
      <c r="D475" s="1" t="s">
        <v>764</v>
      </c>
      <c r="E475" s="1">
        <v>60843</v>
      </c>
      <c r="F475" s="1" t="s">
        <v>768</v>
      </c>
      <c r="G475" s="1"/>
      <c r="H475" s="1" t="s">
        <v>126</v>
      </c>
      <c r="I475" s="1" t="s">
        <v>127</v>
      </c>
      <c r="J475" s="1" t="s">
        <v>128</v>
      </c>
      <c r="K475" s="1" t="s">
        <v>38</v>
      </c>
      <c r="L475" s="1" t="str">
        <f t="shared" si="14"/>
        <v>SUN-SOLAR</v>
      </c>
      <c r="M475" s="1">
        <v>1</v>
      </c>
      <c r="N475" s="1">
        <v>0.127</v>
      </c>
      <c r="O475" s="1">
        <v>1111.0340000000001</v>
      </c>
      <c r="P475" s="1">
        <v>0.12683</v>
      </c>
      <c r="Q475" s="1">
        <v>2.9</v>
      </c>
      <c r="R475" s="1">
        <v>3222</v>
      </c>
      <c r="S475" s="1">
        <f t="shared" si="15"/>
        <v>140.91244222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</row>
    <row r="476" spans="1:28">
      <c r="A476" s="1">
        <v>15752</v>
      </c>
      <c r="B476" s="1">
        <v>2021</v>
      </c>
      <c r="C476" s="1" t="s">
        <v>123</v>
      </c>
      <c r="D476" s="1" t="s">
        <v>764</v>
      </c>
      <c r="E476" s="1">
        <v>60843</v>
      </c>
      <c r="F476" s="1" t="s">
        <v>769</v>
      </c>
      <c r="G476" s="1"/>
      <c r="H476" s="1" t="s">
        <v>126</v>
      </c>
      <c r="I476" s="1" t="s">
        <v>127</v>
      </c>
      <c r="J476" s="1" t="s">
        <v>128</v>
      </c>
      <c r="K476" s="1" t="s">
        <v>38</v>
      </c>
      <c r="L476" s="1" t="str">
        <f t="shared" si="14"/>
        <v>SUN-SOLAR</v>
      </c>
      <c r="M476" s="1">
        <v>0.4</v>
      </c>
      <c r="N476" s="1">
        <v>0.127</v>
      </c>
      <c r="O476" s="1">
        <v>444.41399999999999</v>
      </c>
      <c r="P476" s="1">
        <v>0.12683</v>
      </c>
      <c r="Q476" s="1">
        <v>2.9</v>
      </c>
      <c r="R476" s="1">
        <v>3222</v>
      </c>
      <c r="S476" s="1">
        <f t="shared" si="15"/>
        <v>56.365027619999999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</row>
    <row r="477" spans="1:28">
      <c r="A477" s="1">
        <v>15753</v>
      </c>
      <c r="B477" s="1">
        <v>2021</v>
      </c>
      <c r="C477" s="1" t="s">
        <v>123</v>
      </c>
      <c r="D477" s="1" t="s">
        <v>764</v>
      </c>
      <c r="E477" s="1">
        <v>60843</v>
      </c>
      <c r="F477" s="1" t="s">
        <v>770</v>
      </c>
      <c r="G477" s="1"/>
      <c r="H477" s="1" t="s">
        <v>126</v>
      </c>
      <c r="I477" s="1" t="s">
        <v>127</v>
      </c>
      <c r="J477" s="1" t="s">
        <v>128</v>
      </c>
      <c r="K477" s="1" t="s">
        <v>38</v>
      </c>
      <c r="L477" s="1" t="str">
        <f t="shared" si="14"/>
        <v>SUN-SOLAR</v>
      </c>
      <c r="M477" s="1">
        <v>0.2</v>
      </c>
      <c r="N477" s="1">
        <v>0.127</v>
      </c>
      <c r="O477" s="1">
        <v>222.20699999999999</v>
      </c>
      <c r="P477" s="1">
        <v>0.12683</v>
      </c>
      <c r="Q477" s="1">
        <v>2.9</v>
      </c>
      <c r="R477" s="1">
        <v>3222</v>
      </c>
      <c r="S477" s="1">
        <f t="shared" si="15"/>
        <v>28.18251381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</row>
    <row r="478" spans="1:28">
      <c r="A478" s="1">
        <v>15754</v>
      </c>
      <c r="B478" s="1">
        <v>2021</v>
      </c>
      <c r="C478" s="1" t="s">
        <v>123</v>
      </c>
      <c r="D478" s="1" t="s">
        <v>771</v>
      </c>
      <c r="E478" s="1">
        <v>58036</v>
      </c>
      <c r="F478" s="1" t="s">
        <v>134</v>
      </c>
      <c r="G478" s="1"/>
      <c r="H478" s="1" t="s">
        <v>126</v>
      </c>
      <c r="I478" s="1" t="s">
        <v>127</v>
      </c>
      <c r="J478" s="1" t="s">
        <v>128</v>
      </c>
      <c r="K478" s="1" t="s">
        <v>38</v>
      </c>
      <c r="L478" s="1" t="str">
        <f t="shared" si="14"/>
        <v>SUN-SOLAR</v>
      </c>
      <c r="M478" s="1">
        <v>7.5</v>
      </c>
      <c r="N478" s="1">
        <v>0.14699999999999999</v>
      </c>
      <c r="O478" s="1">
        <v>9677</v>
      </c>
      <c r="P478" s="1">
        <v>0.14729</v>
      </c>
      <c r="Q478" s="1">
        <v>7.5</v>
      </c>
      <c r="R478" s="1">
        <v>9677</v>
      </c>
      <c r="S478" s="1">
        <f t="shared" si="15"/>
        <v>1425.3253300000001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</row>
    <row r="479" spans="1:28">
      <c r="A479" s="1">
        <v>15755</v>
      </c>
      <c r="B479" s="1">
        <v>2021</v>
      </c>
      <c r="C479" s="1" t="s">
        <v>123</v>
      </c>
      <c r="D479" s="1" t="s">
        <v>772</v>
      </c>
      <c r="E479" s="1">
        <v>59319</v>
      </c>
      <c r="F479" s="1" t="s">
        <v>773</v>
      </c>
      <c r="G479" s="1"/>
      <c r="H479" s="1" t="s">
        <v>126</v>
      </c>
      <c r="I479" s="1" t="s">
        <v>127</v>
      </c>
      <c r="J479" s="1" t="s">
        <v>128</v>
      </c>
      <c r="K479" s="1" t="s">
        <v>38</v>
      </c>
      <c r="L479" s="1" t="str">
        <f t="shared" si="14"/>
        <v>SUN-SOLAR</v>
      </c>
      <c r="M479" s="1">
        <v>8</v>
      </c>
      <c r="N479" s="1">
        <v>0.183</v>
      </c>
      <c r="O479" s="1">
        <v>12846</v>
      </c>
      <c r="P479" s="1">
        <v>0.18329999999999999</v>
      </c>
      <c r="Q479" s="1">
        <v>8</v>
      </c>
      <c r="R479" s="1">
        <v>12846</v>
      </c>
      <c r="S479" s="1">
        <f t="shared" si="15"/>
        <v>2354.6718000000001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</row>
    <row r="480" spans="1:28">
      <c r="A480" s="1">
        <v>15756</v>
      </c>
      <c r="B480" s="1">
        <v>2021</v>
      </c>
      <c r="C480" s="1" t="s">
        <v>123</v>
      </c>
      <c r="D480" s="1" t="s">
        <v>774</v>
      </c>
      <c r="E480" s="1">
        <v>61751</v>
      </c>
      <c r="F480" s="1" t="s">
        <v>775</v>
      </c>
      <c r="G480" s="1"/>
      <c r="H480" s="1" t="s">
        <v>126</v>
      </c>
      <c r="I480" s="1" t="s">
        <v>127</v>
      </c>
      <c r="J480" s="1" t="s">
        <v>128</v>
      </c>
      <c r="K480" s="1" t="s">
        <v>38</v>
      </c>
      <c r="L480" s="1" t="str">
        <f t="shared" si="14"/>
        <v>SUN-SOLAR</v>
      </c>
      <c r="M480" s="1">
        <v>2.8</v>
      </c>
      <c r="N480" s="1">
        <v>0.185</v>
      </c>
      <c r="O480" s="1">
        <v>4547</v>
      </c>
      <c r="P480" s="1">
        <v>0.18537999999999999</v>
      </c>
      <c r="Q480" s="1">
        <v>2.8</v>
      </c>
      <c r="R480" s="1">
        <v>4547</v>
      </c>
      <c r="S480" s="1">
        <f t="shared" si="15"/>
        <v>842.9228599999999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</row>
    <row r="481" spans="1:28">
      <c r="A481" s="1">
        <v>15757</v>
      </c>
      <c r="B481" s="1">
        <v>2021</v>
      </c>
      <c r="C481" s="1" t="s">
        <v>123</v>
      </c>
      <c r="D481" s="1" t="s">
        <v>776</v>
      </c>
      <c r="E481" s="1">
        <v>60781</v>
      </c>
      <c r="F481" s="1" t="s">
        <v>132</v>
      </c>
      <c r="G481" s="1"/>
      <c r="H481" s="1" t="s">
        <v>126</v>
      </c>
      <c r="I481" s="1" t="s">
        <v>127</v>
      </c>
      <c r="J481" s="1" t="s">
        <v>128</v>
      </c>
      <c r="K481" s="1" t="s">
        <v>38</v>
      </c>
      <c r="L481" s="1" t="str">
        <f t="shared" si="14"/>
        <v>SUN-SOLAR</v>
      </c>
      <c r="M481" s="1">
        <v>0.9</v>
      </c>
      <c r="N481" s="1">
        <v>0.14799999999999999</v>
      </c>
      <c r="O481" s="1">
        <v>1167</v>
      </c>
      <c r="P481" s="1">
        <v>0.14802000000000001</v>
      </c>
      <c r="Q481" s="1">
        <v>0.9</v>
      </c>
      <c r="R481" s="1">
        <v>1167</v>
      </c>
      <c r="S481" s="1">
        <f t="shared" si="15"/>
        <v>172.73934000000003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</row>
    <row r="482" spans="1:28">
      <c r="A482" s="1">
        <v>15758</v>
      </c>
      <c r="B482" s="1">
        <v>2021</v>
      </c>
      <c r="C482" s="1" t="s">
        <v>123</v>
      </c>
      <c r="D482" s="1" t="s">
        <v>777</v>
      </c>
      <c r="E482" s="1">
        <v>50411</v>
      </c>
      <c r="F482" s="1" t="s">
        <v>269</v>
      </c>
      <c r="G482" s="1"/>
      <c r="H482" s="1" t="s">
        <v>667</v>
      </c>
      <c r="I482" s="1" t="s">
        <v>165</v>
      </c>
      <c r="J482" s="1" t="s">
        <v>166</v>
      </c>
      <c r="K482" s="1" t="s">
        <v>32</v>
      </c>
      <c r="L482" s="1" t="str">
        <f t="shared" si="14"/>
        <v>NG-GAS</v>
      </c>
      <c r="M482" s="1">
        <v>3.5</v>
      </c>
      <c r="N482" s="1">
        <v>0</v>
      </c>
      <c r="O482" s="1">
        <v>0</v>
      </c>
      <c r="P482" s="1">
        <v>0</v>
      </c>
      <c r="Q482" s="1">
        <v>10.5</v>
      </c>
      <c r="R482" s="1">
        <v>0</v>
      </c>
      <c r="S482" s="1">
        <f t="shared" si="15"/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</row>
    <row r="483" spans="1:28">
      <c r="A483" s="1">
        <v>15759</v>
      </c>
      <c r="B483" s="1">
        <v>2021</v>
      </c>
      <c r="C483" s="1" t="s">
        <v>123</v>
      </c>
      <c r="D483" s="1" t="s">
        <v>777</v>
      </c>
      <c r="E483" s="1">
        <v>50411</v>
      </c>
      <c r="F483" s="1" t="s">
        <v>270</v>
      </c>
      <c r="G483" s="1"/>
      <c r="H483" s="1" t="s">
        <v>667</v>
      </c>
      <c r="I483" s="1" t="s">
        <v>165</v>
      </c>
      <c r="J483" s="1" t="s">
        <v>166</v>
      </c>
      <c r="K483" s="1" t="s">
        <v>32</v>
      </c>
      <c r="L483" s="1" t="str">
        <f t="shared" si="14"/>
        <v>NG-GAS</v>
      </c>
      <c r="M483" s="1">
        <v>3.5</v>
      </c>
      <c r="N483" s="1">
        <v>0</v>
      </c>
      <c r="O483" s="1">
        <v>0</v>
      </c>
      <c r="P483" s="1">
        <v>0</v>
      </c>
      <c r="Q483" s="1">
        <v>10.5</v>
      </c>
      <c r="R483" s="1">
        <v>0</v>
      </c>
      <c r="S483" s="1">
        <f t="shared" si="15"/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</row>
    <row r="484" spans="1:28">
      <c r="A484" s="1">
        <v>15760</v>
      </c>
      <c r="B484" s="1">
        <v>2021</v>
      </c>
      <c r="C484" s="1" t="s">
        <v>123</v>
      </c>
      <c r="D484" s="1" t="s">
        <v>777</v>
      </c>
      <c r="E484" s="1">
        <v>50411</v>
      </c>
      <c r="F484" s="1" t="s">
        <v>442</v>
      </c>
      <c r="G484" s="1"/>
      <c r="H484" s="1" t="s">
        <v>667</v>
      </c>
      <c r="I484" s="1" t="s">
        <v>165</v>
      </c>
      <c r="J484" s="1" t="s">
        <v>166</v>
      </c>
      <c r="K484" s="1" t="s">
        <v>32</v>
      </c>
      <c r="L484" s="1" t="str">
        <f t="shared" si="14"/>
        <v>NG-GAS</v>
      </c>
      <c r="M484" s="1">
        <v>3.5</v>
      </c>
      <c r="N484" s="1">
        <v>0</v>
      </c>
      <c r="O484" s="1">
        <v>0</v>
      </c>
      <c r="P484" s="1">
        <v>0</v>
      </c>
      <c r="Q484" s="1">
        <v>10.5</v>
      </c>
      <c r="R484" s="1">
        <v>0</v>
      </c>
      <c r="S484" s="1">
        <f t="shared" si="15"/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</row>
    <row r="485" spans="1:28">
      <c r="A485" s="1">
        <v>15761</v>
      </c>
      <c r="B485" s="1">
        <v>2021</v>
      </c>
      <c r="C485" s="1" t="s">
        <v>123</v>
      </c>
      <c r="D485" s="1" t="s">
        <v>778</v>
      </c>
      <c r="E485" s="1">
        <v>60810</v>
      </c>
      <c r="F485" s="1" t="s">
        <v>779</v>
      </c>
      <c r="G485" s="1"/>
      <c r="H485" s="1" t="s">
        <v>126</v>
      </c>
      <c r="I485" s="1" t="s">
        <v>127</v>
      </c>
      <c r="J485" s="1" t="s">
        <v>128</v>
      </c>
      <c r="K485" s="1" t="s">
        <v>38</v>
      </c>
      <c r="L485" s="1" t="str">
        <f t="shared" si="14"/>
        <v>SUN-SOLAR</v>
      </c>
      <c r="M485" s="1">
        <v>1.8</v>
      </c>
      <c r="N485" s="1">
        <v>0.105</v>
      </c>
      <c r="O485" s="1">
        <v>1657</v>
      </c>
      <c r="P485" s="1">
        <v>0.10509</v>
      </c>
      <c r="Q485" s="1">
        <v>1.8</v>
      </c>
      <c r="R485" s="1">
        <v>1657</v>
      </c>
      <c r="S485" s="1">
        <f t="shared" si="15"/>
        <v>174.13413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</row>
    <row r="486" spans="1:28">
      <c r="A486" s="1">
        <v>15762</v>
      </c>
      <c r="B486" s="1">
        <v>2021</v>
      </c>
      <c r="C486" s="1" t="s">
        <v>123</v>
      </c>
      <c r="D486" s="1" t="s">
        <v>780</v>
      </c>
      <c r="E486" s="1">
        <v>64096</v>
      </c>
      <c r="F486" s="1" t="s">
        <v>781</v>
      </c>
      <c r="G486" s="1"/>
      <c r="H486" s="1" t="s">
        <v>126</v>
      </c>
      <c r="I486" s="1" t="s">
        <v>127</v>
      </c>
      <c r="J486" s="1" t="s">
        <v>128</v>
      </c>
      <c r="K486" s="1" t="s">
        <v>38</v>
      </c>
      <c r="L486" s="1" t="str">
        <f t="shared" si="14"/>
        <v>SUN-SOLAR</v>
      </c>
      <c r="M486" s="1">
        <v>1.1000000000000001</v>
      </c>
      <c r="N486" s="1">
        <v>0.16300000000000001</v>
      </c>
      <c r="O486" s="1">
        <v>1574</v>
      </c>
      <c r="P486" s="1">
        <v>0.16335</v>
      </c>
      <c r="Q486" s="1">
        <v>1.1000000000000001</v>
      </c>
      <c r="R486" s="1">
        <v>1574</v>
      </c>
      <c r="S486" s="1">
        <f t="shared" si="15"/>
        <v>257.11289999999997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</row>
    <row r="487" spans="1:28">
      <c r="A487" s="1">
        <v>15763</v>
      </c>
      <c r="B487" s="1">
        <v>2021</v>
      </c>
      <c r="C487" s="1" t="s">
        <v>123</v>
      </c>
      <c r="D487" s="1" t="s">
        <v>782</v>
      </c>
      <c r="E487" s="1">
        <v>2390</v>
      </c>
      <c r="F487" s="1" t="s">
        <v>197</v>
      </c>
      <c r="G487" s="1"/>
      <c r="H487" s="1" t="s">
        <v>126</v>
      </c>
      <c r="I487" s="1" t="s">
        <v>165</v>
      </c>
      <c r="J487" s="1" t="s">
        <v>166</v>
      </c>
      <c r="K487" s="1" t="s">
        <v>32</v>
      </c>
      <c r="L487" s="1" t="str">
        <f t="shared" si="14"/>
        <v>NG-GAS</v>
      </c>
      <c r="M487" s="1">
        <v>53</v>
      </c>
      <c r="N487" s="1">
        <v>-1E-3</v>
      </c>
      <c r="O487" s="1">
        <v>-272</v>
      </c>
      <c r="P487" s="1">
        <v>0</v>
      </c>
      <c r="Q487" s="1">
        <v>212</v>
      </c>
      <c r="R487" s="1">
        <v>-1088</v>
      </c>
      <c r="S487" s="1">
        <f t="shared" si="15"/>
        <v>0</v>
      </c>
      <c r="T487" s="1">
        <v>0</v>
      </c>
      <c r="U487" s="1">
        <v>0</v>
      </c>
      <c r="V487" s="1">
        <v>0</v>
      </c>
      <c r="W487" s="1">
        <v>0</v>
      </c>
      <c r="X487" s="1">
        <v>1.9470000000000001</v>
      </c>
      <c r="Y487" s="1">
        <v>0.96099999999999997</v>
      </c>
      <c r="Z487" s="1">
        <v>1739.4</v>
      </c>
      <c r="AA487" s="1">
        <v>93.613</v>
      </c>
      <c r="AB487" s="1">
        <v>0</v>
      </c>
    </row>
    <row r="488" spans="1:28">
      <c r="A488" s="1">
        <v>15764</v>
      </c>
      <c r="B488" s="1">
        <v>2021</v>
      </c>
      <c r="C488" s="1" t="s">
        <v>123</v>
      </c>
      <c r="D488" s="1" t="s">
        <v>782</v>
      </c>
      <c r="E488" s="1">
        <v>2390</v>
      </c>
      <c r="F488" s="1" t="s">
        <v>199</v>
      </c>
      <c r="G488" s="1"/>
      <c r="H488" s="1" t="s">
        <v>126</v>
      </c>
      <c r="I488" s="1" t="s">
        <v>165</v>
      </c>
      <c r="J488" s="1" t="s">
        <v>166</v>
      </c>
      <c r="K488" s="1" t="s">
        <v>32</v>
      </c>
      <c r="L488" s="1" t="str">
        <f t="shared" si="14"/>
        <v>NG-GAS</v>
      </c>
      <c r="M488" s="1">
        <v>53</v>
      </c>
      <c r="N488" s="1">
        <v>-1E-3</v>
      </c>
      <c r="O488" s="1">
        <v>-272</v>
      </c>
      <c r="P488" s="1">
        <v>0</v>
      </c>
      <c r="Q488" s="1">
        <v>212</v>
      </c>
      <c r="R488" s="1">
        <v>-1088</v>
      </c>
      <c r="S488" s="1">
        <f t="shared" si="15"/>
        <v>0</v>
      </c>
      <c r="T488" s="1">
        <v>0</v>
      </c>
      <c r="U488" s="1">
        <v>0</v>
      </c>
      <c r="V488" s="1">
        <v>0</v>
      </c>
      <c r="W488" s="1">
        <v>0</v>
      </c>
      <c r="X488" s="1">
        <v>1.9470000000000001</v>
      </c>
      <c r="Y488" s="1">
        <v>0.96099999999999997</v>
      </c>
      <c r="Z488" s="1">
        <v>1739.4</v>
      </c>
      <c r="AA488" s="1">
        <v>93.613</v>
      </c>
      <c r="AB488" s="1">
        <v>0</v>
      </c>
    </row>
    <row r="489" spans="1:28">
      <c r="A489" s="1">
        <v>15765</v>
      </c>
      <c r="B489" s="1">
        <v>2021</v>
      </c>
      <c r="C489" s="1" t="s">
        <v>123</v>
      </c>
      <c r="D489" s="1" t="s">
        <v>782</v>
      </c>
      <c r="E489" s="1">
        <v>2390</v>
      </c>
      <c r="F489" s="1" t="s">
        <v>200</v>
      </c>
      <c r="G489" s="1"/>
      <c r="H489" s="1" t="s">
        <v>126</v>
      </c>
      <c r="I489" s="1" t="s">
        <v>165</v>
      </c>
      <c r="J489" s="1" t="s">
        <v>166</v>
      </c>
      <c r="K489" s="1" t="s">
        <v>32</v>
      </c>
      <c r="L489" s="1" t="str">
        <f t="shared" si="14"/>
        <v>NG-GAS</v>
      </c>
      <c r="M489" s="1">
        <v>53</v>
      </c>
      <c r="N489" s="1">
        <v>-1E-3</v>
      </c>
      <c r="O489" s="1">
        <v>-272</v>
      </c>
      <c r="P489" s="1">
        <v>0</v>
      </c>
      <c r="Q489" s="1">
        <v>212</v>
      </c>
      <c r="R489" s="1">
        <v>-1088</v>
      </c>
      <c r="S489" s="1">
        <f t="shared" si="15"/>
        <v>0</v>
      </c>
      <c r="T489" s="1">
        <v>0</v>
      </c>
      <c r="U489" s="1">
        <v>0</v>
      </c>
      <c r="V489" s="1">
        <v>0</v>
      </c>
      <c r="W489" s="1">
        <v>0</v>
      </c>
      <c r="X489" s="1">
        <v>1.9470000000000001</v>
      </c>
      <c r="Y489" s="1">
        <v>0.96099999999999997</v>
      </c>
      <c r="Z489" s="1">
        <v>1739.4</v>
      </c>
      <c r="AA489" s="1">
        <v>93.613</v>
      </c>
      <c r="AB489" s="1">
        <v>0</v>
      </c>
    </row>
    <row r="490" spans="1:28">
      <c r="A490" s="1">
        <v>15766</v>
      </c>
      <c r="B490" s="1">
        <v>2021</v>
      </c>
      <c r="C490" s="1" t="s">
        <v>123</v>
      </c>
      <c r="D490" s="1" t="s">
        <v>782</v>
      </c>
      <c r="E490" s="1">
        <v>2390</v>
      </c>
      <c r="F490" s="1" t="s">
        <v>201</v>
      </c>
      <c r="G490" s="1"/>
      <c r="H490" s="1" t="s">
        <v>126</v>
      </c>
      <c r="I490" s="1" t="s">
        <v>165</v>
      </c>
      <c r="J490" s="1" t="s">
        <v>166</v>
      </c>
      <c r="K490" s="1" t="s">
        <v>32</v>
      </c>
      <c r="L490" s="1" t="str">
        <f t="shared" si="14"/>
        <v>NG-GAS</v>
      </c>
      <c r="M490" s="1">
        <v>53</v>
      </c>
      <c r="N490" s="1">
        <v>-1E-3</v>
      </c>
      <c r="O490" s="1">
        <v>-272</v>
      </c>
      <c r="P490" s="1">
        <v>0</v>
      </c>
      <c r="Q490" s="1">
        <v>212</v>
      </c>
      <c r="R490" s="1">
        <v>-1088</v>
      </c>
      <c r="S490" s="1">
        <f t="shared" si="15"/>
        <v>0</v>
      </c>
      <c r="T490" s="1">
        <v>0</v>
      </c>
      <c r="U490" s="1">
        <v>0</v>
      </c>
      <c r="V490" s="1">
        <v>0</v>
      </c>
      <c r="W490" s="1">
        <v>0</v>
      </c>
      <c r="X490" s="1">
        <v>1.9470000000000001</v>
      </c>
      <c r="Y490" s="1">
        <v>0.96099999999999997</v>
      </c>
      <c r="Z490" s="1">
        <v>1739.4</v>
      </c>
      <c r="AA490" s="1">
        <v>93.613</v>
      </c>
      <c r="AB490" s="1">
        <v>0</v>
      </c>
    </row>
    <row r="491" spans="1:28">
      <c r="A491" s="1">
        <v>15767</v>
      </c>
      <c r="B491" s="1">
        <v>2021</v>
      </c>
      <c r="C491" s="1" t="s">
        <v>123</v>
      </c>
      <c r="D491" s="1" t="s">
        <v>783</v>
      </c>
      <c r="E491" s="1">
        <v>10308</v>
      </c>
      <c r="F491" s="1" t="s">
        <v>784</v>
      </c>
      <c r="G491" s="1"/>
      <c r="H491" s="1" t="s">
        <v>126</v>
      </c>
      <c r="I491" s="1" t="s">
        <v>238</v>
      </c>
      <c r="J491" s="1" t="s">
        <v>166</v>
      </c>
      <c r="K491" s="1" t="s">
        <v>32</v>
      </c>
      <c r="L491" s="1" t="str">
        <f t="shared" si="14"/>
        <v>NG-GAS</v>
      </c>
      <c r="M491" s="1">
        <v>143.4</v>
      </c>
      <c r="N491" s="1">
        <v>0.27</v>
      </c>
      <c r="O491" s="1">
        <v>339540</v>
      </c>
      <c r="P491" s="1">
        <v>0.19633</v>
      </c>
      <c r="Q491" s="1">
        <v>430.2</v>
      </c>
      <c r="R491" s="1">
        <v>739864</v>
      </c>
      <c r="S491" s="1">
        <f t="shared" si="15"/>
        <v>66661.888200000001</v>
      </c>
      <c r="T491" s="1">
        <v>0.65500000000000003</v>
      </c>
      <c r="U491" s="1">
        <v>5.0000000000000001E-3</v>
      </c>
      <c r="V491" s="1">
        <v>933.07</v>
      </c>
      <c r="W491" s="1">
        <v>1.7000000000000001E-2</v>
      </c>
      <c r="X491" s="1">
        <v>242.19499999999999</v>
      </c>
      <c r="Y491" s="1">
        <v>1.742</v>
      </c>
      <c r="Z491" s="1">
        <v>345172.41</v>
      </c>
      <c r="AA491" s="1">
        <v>12832.118</v>
      </c>
      <c r="AB491" s="1">
        <v>0</v>
      </c>
    </row>
    <row r="492" spans="1:28">
      <c r="A492" s="1">
        <v>15768</v>
      </c>
      <c r="B492" s="1">
        <v>2021</v>
      </c>
      <c r="C492" s="1" t="s">
        <v>123</v>
      </c>
      <c r="D492" s="1" t="s">
        <v>783</v>
      </c>
      <c r="E492" s="1">
        <v>10308</v>
      </c>
      <c r="F492" s="1" t="s">
        <v>785</v>
      </c>
      <c r="G492" s="1"/>
      <c r="H492" s="1" t="s">
        <v>126</v>
      </c>
      <c r="I492" s="1" t="s">
        <v>238</v>
      </c>
      <c r="J492" s="1" t="s">
        <v>166</v>
      </c>
      <c r="K492" s="1" t="s">
        <v>32</v>
      </c>
      <c r="L492" s="1" t="str">
        <f t="shared" si="14"/>
        <v>NG-GAS</v>
      </c>
      <c r="M492" s="1">
        <v>143.4</v>
      </c>
      <c r="N492" s="1">
        <v>0.26300000000000001</v>
      </c>
      <c r="O492" s="1">
        <v>329825</v>
      </c>
      <c r="P492" s="1">
        <v>0.19633</v>
      </c>
      <c r="Q492" s="1">
        <v>430.2</v>
      </c>
      <c r="R492" s="1">
        <v>739864</v>
      </c>
      <c r="S492" s="1">
        <f t="shared" si="15"/>
        <v>64754.542249999999</v>
      </c>
      <c r="T492" s="1">
        <v>0.65500000000000003</v>
      </c>
      <c r="U492" s="1">
        <v>5.0000000000000001E-3</v>
      </c>
      <c r="V492" s="1">
        <v>933.07</v>
      </c>
      <c r="W492" s="1">
        <v>1.7000000000000001E-2</v>
      </c>
      <c r="X492" s="1">
        <v>242.19499999999999</v>
      </c>
      <c r="Y492" s="1">
        <v>1.742</v>
      </c>
      <c r="Z492" s="1">
        <v>345172.41</v>
      </c>
      <c r="AA492" s="1">
        <v>12832.118</v>
      </c>
      <c r="AB492" s="1">
        <v>0</v>
      </c>
    </row>
    <row r="493" spans="1:28">
      <c r="A493" s="1">
        <v>15769</v>
      </c>
      <c r="B493" s="1">
        <v>2021</v>
      </c>
      <c r="C493" s="1" t="s">
        <v>123</v>
      </c>
      <c r="D493" s="1" t="s">
        <v>783</v>
      </c>
      <c r="E493" s="1">
        <v>10308</v>
      </c>
      <c r="F493" s="1" t="s">
        <v>786</v>
      </c>
      <c r="G493" s="1">
        <v>2</v>
      </c>
      <c r="H493" s="1" t="s">
        <v>126</v>
      </c>
      <c r="I493" s="1" t="s">
        <v>243</v>
      </c>
      <c r="J493" s="1" t="s">
        <v>166</v>
      </c>
      <c r="K493" s="1" t="s">
        <v>32</v>
      </c>
      <c r="L493" s="1" t="str">
        <f t="shared" si="14"/>
        <v>NG-GAS</v>
      </c>
      <c r="M493" s="1">
        <v>143.4</v>
      </c>
      <c r="N493" s="1">
        <v>5.6000000000000001E-2</v>
      </c>
      <c r="O493" s="1">
        <v>70499</v>
      </c>
      <c r="P493" s="1">
        <v>0.19633</v>
      </c>
      <c r="Q493" s="1">
        <v>430.2</v>
      </c>
      <c r="R493" s="1">
        <v>739864</v>
      </c>
      <c r="S493" s="1">
        <f t="shared" si="15"/>
        <v>13841.068670000001</v>
      </c>
      <c r="T493" s="1">
        <v>0.65500000000000003</v>
      </c>
      <c r="U493" s="1">
        <v>5.0000000000000001E-3</v>
      </c>
      <c r="V493" s="1">
        <v>933.07</v>
      </c>
      <c r="W493" s="1">
        <v>1.7000000000000001E-2</v>
      </c>
      <c r="X493" s="1">
        <v>242.19499999999999</v>
      </c>
      <c r="Y493" s="1">
        <v>1.742</v>
      </c>
      <c r="Z493" s="1">
        <v>345172.41</v>
      </c>
      <c r="AA493" s="1">
        <v>12832.118</v>
      </c>
      <c r="AB493" s="1">
        <v>0</v>
      </c>
    </row>
    <row r="494" spans="1:28">
      <c r="A494" s="1">
        <v>15770</v>
      </c>
      <c r="B494" s="1">
        <v>2021</v>
      </c>
      <c r="C494" s="1" t="s">
        <v>123</v>
      </c>
      <c r="D494" s="1" t="s">
        <v>787</v>
      </c>
      <c r="E494" s="1">
        <v>63185</v>
      </c>
      <c r="F494" s="1" t="s">
        <v>788</v>
      </c>
      <c r="G494" s="1"/>
      <c r="H494" s="1" t="s">
        <v>126</v>
      </c>
      <c r="I494" s="1" t="s">
        <v>127</v>
      </c>
      <c r="J494" s="1" t="s">
        <v>128</v>
      </c>
      <c r="K494" s="1" t="s">
        <v>38</v>
      </c>
      <c r="L494" s="1" t="str">
        <f t="shared" si="14"/>
        <v>SUN-SOLAR</v>
      </c>
      <c r="M494" s="1">
        <v>3.1</v>
      </c>
      <c r="N494" s="1">
        <v>0.153</v>
      </c>
      <c r="O494" s="1">
        <v>4148</v>
      </c>
      <c r="P494" s="1">
        <v>0.15275</v>
      </c>
      <c r="Q494" s="1">
        <v>3.1</v>
      </c>
      <c r="R494" s="1">
        <v>4148</v>
      </c>
      <c r="S494" s="1">
        <f t="shared" si="15"/>
        <v>633.60699999999997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</row>
    <row r="495" spans="1:28">
      <c r="A495" s="1">
        <v>15771</v>
      </c>
      <c r="B495" s="1">
        <v>2021</v>
      </c>
      <c r="C495" s="1" t="s">
        <v>123</v>
      </c>
      <c r="D495" s="1" t="s">
        <v>789</v>
      </c>
      <c r="E495" s="1">
        <v>65418</v>
      </c>
      <c r="F495" s="1" t="s">
        <v>790</v>
      </c>
      <c r="G495" s="1"/>
      <c r="H495" s="1" t="s">
        <v>126</v>
      </c>
      <c r="I495" s="1" t="s">
        <v>127</v>
      </c>
      <c r="J495" s="1" t="s">
        <v>128</v>
      </c>
      <c r="K495" s="1" t="s">
        <v>38</v>
      </c>
      <c r="L495" s="1" t="str">
        <f t="shared" si="14"/>
        <v>SUN-SOLAR</v>
      </c>
      <c r="M495" s="1">
        <v>2.2999999999999998</v>
      </c>
      <c r="N495" s="1">
        <v>5.6000000000000001E-2</v>
      </c>
      <c r="O495" s="1">
        <v>1136</v>
      </c>
      <c r="P495" s="1">
        <v>5.638E-2</v>
      </c>
      <c r="Q495" s="1">
        <v>2.2999999999999998</v>
      </c>
      <c r="R495" s="1">
        <v>1136</v>
      </c>
      <c r="S495" s="1">
        <f t="shared" si="15"/>
        <v>64.04768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</row>
    <row r="496" spans="1:28">
      <c r="A496" s="1">
        <v>15772</v>
      </c>
      <c r="B496" s="1">
        <v>2021</v>
      </c>
      <c r="C496" s="1" t="s">
        <v>123</v>
      </c>
      <c r="D496" s="1" t="s">
        <v>791</v>
      </c>
      <c r="E496" s="1">
        <v>57667</v>
      </c>
      <c r="F496" s="1" t="s">
        <v>792</v>
      </c>
      <c r="G496" s="1"/>
      <c r="H496" s="1" t="s">
        <v>126</v>
      </c>
      <c r="I496" s="1" t="s">
        <v>127</v>
      </c>
      <c r="J496" s="1" t="s">
        <v>128</v>
      </c>
      <c r="K496" s="1" t="s">
        <v>38</v>
      </c>
      <c r="L496" s="1" t="str">
        <f t="shared" si="14"/>
        <v>SUN-SOLAR</v>
      </c>
      <c r="M496" s="1">
        <v>1.5</v>
      </c>
      <c r="N496" s="1">
        <v>0.16</v>
      </c>
      <c r="O496" s="1">
        <v>2105.9560000000001</v>
      </c>
      <c r="P496" s="1">
        <v>0.16027</v>
      </c>
      <c r="Q496" s="1">
        <v>6.8</v>
      </c>
      <c r="R496" s="1">
        <v>9547</v>
      </c>
      <c r="S496" s="1">
        <f t="shared" si="15"/>
        <v>337.52156812000004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</row>
    <row r="497" spans="1:28">
      <c r="A497" s="1">
        <v>15773</v>
      </c>
      <c r="B497" s="1">
        <v>2021</v>
      </c>
      <c r="C497" s="1" t="s">
        <v>123</v>
      </c>
      <c r="D497" s="1" t="s">
        <v>791</v>
      </c>
      <c r="E497" s="1">
        <v>57667</v>
      </c>
      <c r="F497" s="1" t="s">
        <v>793</v>
      </c>
      <c r="G497" s="1"/>
      <c r="H497" s="1" t="s">
        <v>126</v>
      </c>
      <c r="I497" s="1" t="s">
        <v>127</v>
      </c>
      <c r="J497" s="1" t="s">
        <v>128</v>
      </c>
      <c r="K497" s="1" t="s">
        <v>38</v>
      </c>
      <c r="L497" s="1" t="str">
        <f t="shared" si="14"/>
        <v>SUN-SOLAR</v>
      </c>
      <c r="M497" s="1">
        <v>1.5</v>
      </c>
      <c r="N497" s="1">
        <v>0.16</v>
      </c>
      <c r="O497" s="1">
        <v>2105.9560000000001</v>
      </c>
      <c r="P497" s="1">
        <v>0.16027</v>
      </c>
      <c r="Q497" s="1">
        <v>6.8</v>
      </c>
      <c r="R497" s="1">
        <v>9547</v>
      </c>
      <c r="S497" s="1">
        <f t="shared" si="15"/>
        <v>337.52156812000004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</row>
    <row r="498" spans="1:28">
      <c r="A498" s="1">
        <v>15774</v>
      </c>
      <c r="B498" s="1">
        <v>2021</v>
      </c>
      <c r="C498" s="1" t="s">
        <v>123</v>
      </c>
      <c r="D498" s="1" t="s">
        <v>791</v>
      </c>
      <c r="E498" s="1">
        <v>57667</v>
      </c>
      <c r="F498" s="1" t="s">
        <v>794</v>
      </c>
      <c r="G498" s="1"/>
      <c r="H498" s="1" t="s">
        <v>126</v>
      </c>
      <c r="I498" s="1" t="s">
        <v>127</v>
      </c>
      <c r="J498" s="1" t="s">
        <v>128</v>
      </c>
      <c r="K498" s="1" t="s">
        <v>38</v>
      </c>
      <c r="L498" s="1" t="str">
        <f t="shared" si="14"/>
        <v>SUN-SOLAR</v>
      </c>
      <c r="M498" s="1">
        <v>0.8</v>
      </c>
      <c r="N498" s="1">
        <v>0.16</v>
      </c>
      <c r="O498" s="1">
        <v>1123.1759999999999</v>
      </c>
      <c r="P498" s="1">
        <v>0.16027</v>
      </c>
      <c r="Q498" s="1">
        <v>6.8</v>
      </c>
      <c r="R498" s="1">
        <v>9547</v>
      </c>
      <c r="S498" s="1">
        <f t="shared" si="15"/>
        <v>180.01141751999998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</row>
    <row r="499" spans="1:28">
      <c r="A499" s="1">
        <v>15775</v>
      </c>
      <c r="B499" s="1">
        <v>2021</v>
      </c>
      <c r="C499" s="1" t="s">
        <v>123</v>
      </c>
      <c r="D499" s="1" t="s">
        <v>791</v>
      </c>
      <c r="E499" s="1">
        <v>57667</v>
      </c>
      <c r="F499" s="1" t="s">
        <v>795</v>
      </c>
      <c r="G499" s="1"/>
      <c r="H499" s="1" t="s">
        <v>126</v>
      </c>
      <c r="I499" s="1" t="s">
        <v>127</v>
      </c>
      <c r="J499" s="1" t="s">
        <v>128</v>
      </c>
      <c r="K499" s="1" t="s">
        <v>38</v>
      </c>
      <c r="L499" s="1" t="str">
        <f t="shared" si="14"/>
        <v>SUN-SOLAR</v>
      </c>
      <c r="M499" s="1">
        <v>3</v>
      </c>
      <c r="N499" s="1">
        <v>0.16</v>
      </c>
      <c r="O499" s="1">
        <v>4211.9120000000003</v>
      </c>
      <c r="P499" s="1">
        <v>0.16027</v>
      </c>
      <c r="Q499" s="1">
        <v>6.8</v>
      </c>
      <c r="R499" s="1">
        <v>9547</v>
      </c>
      <c r="S499" s="1">
        <f t="shared" si="15"/>
        <v>675.04313624000008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</row>
    <row r="500" spans="1:28">
      <c r="A500" s="1">
        <v>15776</v>
      </c>
      <c r="B500" s="1">
        <v>2021</v>
      </c>
      <c r="C500" s="1" t="s">
        <v>123</v>
      </c>
      <c r="D500" s="1" t="s">
        <v>796</v>
      </c>
      <c r="E500" s="1">
        <v>60747</v>
      </c>
      <c r="F500" s="1" t="s">
        <v>797</v>
      </c>
      <c r="G500" s="1"/>
      <c r="H500" s="1" t="s">
        <v>126</v>
      </c>
      <c r="I500" s="1" t="s">
        <v>127</v>
      </c>
      <c r="J500" s="1" t="s">
        <v>128</v>
      </c>
      <c r="K500" s="1" t="s">
        <v>38</v>
      </c>
      <c r="L500" s="1" t="str">
        <f t="shared" si="14"/>
        <v>SUN-SOLAR</v>
      </c>
      <c r="M500" s="1">
        <v>3.1</v>
      </c>
      <c r="N500" s="1">
        <v>0.14799999999999999</v>
      </c>
      <c r="O500" s="1">
        <v>4006</v>
      </c>
      <c r="P500" s="1">
        <v>0.14752000000000001</v>
      </c>
      <c r="Q500" s="1">
        <v>3.1</v>
      </c>
      <c r="R500" s="1">
        <v>4006</v>
      </c>
      <c r="S500" s="1">
        <f t="shared" si="15"/>
        <v>590.96512000000007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</row>
    <row r="501" spans="1:28">
      <c r="A501" s="1">
        <v>15777</v>
      </c>
      <c r="B501" s="1">
        <v>2021</v>
      </c>
      <c r="C501" s="1" t="s">
        <v>123</v>
      </c>
      <c r="D501" s="1" t="s">
        <v>798</v>
      </c>
      <c r="E501" s="1">
        <v>58172</v>
      </c>
      <c r="F501" s="1" t="s">
        <v>799</v>
      </c>
      <c r="G501" s="1"/>
      <c r="H501" s="1" t="s">
        <v>209</v>
      </c>
      <c r="I501" s="1" t="s">
        <v>155</v>
      </c>
      <c r="J501" s="1" t="s">
        <v>218</v>
      </c>
      <c r="K501" s="1" t="s">
        <v>36</v>
      </c>
      <c r="L501" s="1" t="str">
        <f t="shared" si="14"/>
        <v>DFO-OIL</v>
      </c>
      <c r="M501" s="1">
        <v>2</v>
      </c>
      <c r="N501" s="1">
        <v>0</v>
      </c>
      <c r="O501" s="1">
        <v>0</v>
      </c>
      <c r="P501" s="1">
        <v>0</v>
      </c>
      <c r="Q501" s="1">
        <v>6</v>
      </c>
      <c r="R501" s="1">
        <v>0</v>
      </c>
      <c r="S501" s="1">
        <f t="shared" si="15"/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</row>
    <row r="502" spans="1:28">
      <c r="A502" s="1">
        <v>15778</v>
      </c>
      <c r="B502" s="1">
        <v>2021</v>
      </c>
      <c r="C502" s="1" t="s">
        <v>123</v>
      </c>
      <c r="D502" s="1" t="s">
        <v>798</v>
      </c>
      <c r="E502" s="1">
        <v>58172</v>
      </c>
      <c r="F502" s="1" t="s">
        <v>153</v>
      </c>
      <c r="G502" s="1"/>
      <c r="H502" s="1" t="s">
        <v>209</v>
      </c>
      <c r="I502" s="1" t="s">
        <v>155</v>
      </c>
      <c r="J502" s="1" t="s">
        <v>218</v>
      </c>
      <c r="K502" s="1" t="s">
        <v>36</v>
      </c>
      <c r="L502" s="1" t="str">
        <f t="shared" si="14"/>
        <v>DFO-OIL</v>
      </c>
      <c r="M502" s="1">
        <v>2</v>
      </c>
      <c r="N502" s="1">
        <v>0</v>
      </c>
      <c r="O502" s="1">
        <v>0</v>
      </c>
      <c r="P502" s="1">
        <v>0</v>
      </c>
      <c r="Q502" s="1">
        <v>6</v>
      </c>
      <c r="R502" s="1">
        <v>0</v>
      </c>
      <c r="S502" s="1">
        <f t="shared" si="15"/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</row>
    <row r="503" spans="1:28">
      <c r="A503" s="1">
        <v>15779</v>
      </c>
      <c r="B503" s="1">
        <v>2021</v>
      </c>
      <c r="C503" s="1" t="s">
        <v>123</v>
      </c>
      <c r="D503" s="1" t="s">
        <v>798</v>
      </c>
      <c r="E503" s="1">
        <v>58172</v>
      </c>
      <c r="F503" s="1" t="s">
        <v>157</v>
      </c>
      <c r="G503" s="1"/>
      <c r="H503" s="1" t="s">
        <v>209</v>
      </c>
      <c r="I503" s="1" t="s">
        <v>155</v>
      </c>
      <c r="J503" s="1" t="s">
        <v>218</v>
      </c>
      <c r="K503" s="1" t="s">
        <v>36</v>
      </c>
      <c r="L503" s="1" t="str">
        <f t="shared" si="14"/>
        <v>DFO-OIL</v>
      </c>
      <c r="M503" s="1">
        <v>2</v>
      </c>
      <c r="N503" s="1">
        <v>0</v>
      </c>
      <c r="O503" s="1">
        <v>0</v>
      </c>
      <c r="P503" s="1">
        <v>0</v>
      </c>
      <c r="Q503" s="1">
        <v>6</v>
      </c>
      <c r="R503" s="1">
        <v>0</v>
      </c>
      <c r="S503" s="1">
        <f t="shared" si="15"/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</row>
    <row r="504" spans="1:28">
      <c r="A504" s="1">
        <v>15780</v>
      </c>
      <c r="B504" s="1">
        <v>2021</v>
      </c>
      <c r="C504" s="1" t="s">
        <v>123</v>
      </c>
      <c r="D504" s="1" t="s">
        <v>800</v>
      </c>
      <c r="E504" s="1">
        <v>63459</v>
      </c>
      <c r="F504" s="1" t="s">
        <v>801</v>
      </c>
      <c r="G504" s="1"/>
      <c r="H504" s="1" t="s">
        <v>126</v>
      </c>
      <c r="I504" s="1" t="s">
        <v>127</v>
      </c>
      <c r="J504" s="1" t="s">
        <v>128</v>
      </c>
      <c r="K504" s="1" t="s">
        <v>38</v>
      </c>
      <c r="L504" s="1" t="str">
        <f t="shared" si="14"/>
        <v>SUN-SOLAR</v>
      </c>
      <c r="M504" s="1">
        <v>2.2000000000000002</v>
      </c>
      <c r="N504" s="1">
        <v>0.17499999999999999</v>
      </c>
      <c r="O504" s="1">
        <v>3375</v>
      </c>
      <c r="P504" s="1">
        <v>0.17512</v>
      </c>
      <c r="Q504" s="1">
        <v>2.2000000000000002</v>
      </c>
      <c r="R504" s="1">
        <v>3375</v>
      </c>
      <c r="S504" s="1">
        <f t="shared" si="15"/>
        <v>591.03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</row>
    <row r="505" spans="1:28">
      <c r="A505" s="1">
        <v>15781</v>
      </c>
      <c r="B505" s="1">
        <v>2021</v>
      </c>
      <c r="C505" s="1" t="s">
        <v>123</v>
      </c>
      <c r="D505" s="1" t="s">
        <v>802</v>
      </c>
      <c r="E505" s="1">
        <v>60267</v>
      </c>
      <c r="F505" s="1" t="s">
        <v>803</v>
      </c>
      <c r="G505" s="1"/>
      <c r="H505" s="1" t="s">
        <v>126</v>
      </c>
      <c r="I505" s="1" t="s">
        <v>127</v>
      </c>
      <c r="J505" s="1" t="s">
        <v>128</v>
      </c>
      <c r="K505" s="1" t="s">
        <v>38</v>
      </c>
      <c r="L505" s="1" t="str">
        <f t="shared" si="14"/>
        <v>SUN-SOLAR</v>
      </c>
      <c r="M505" s="1">
        <v>2.7</v>
      </c>
      <c r="N505" s="1">
        <v>0.191</v>
      </c>
      <c r="O505" s="1">
        <v>4515</v>
      </c>
      <c r="P505" s="1">
        <v>0.19089</v>
      </c>
      <c r="Q505" s="1">
        <v>2.7</v>
      </c>
      <c r="R505" s="1">
        <v>4515</v>
      </c>
      <c r="S505" s="1">
        <f t="shared" si="15"/>
        <v>861.86834999999996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</row>
    <row r="506" spans="1:28">
      <c r="A506" s="1">
        <v>15782</v>
      </c>
      <c r="B506" s="1">
        <v>2021</v>
      </c>
      <c r="C506" s="1" t="s">
        <v>123</v>
      </c>
      <c r="D506" s="1" t="s">
        <v>804</v>
      </c>
      <c r="E506" s="1">
        <v>7288</v>
      </c>
      <c r="F506" s="1" t="s">
        <v>805</v>
      </c>
      <c r="G506" s="1"/>
      <c r="H506" s="1" t="s">
        <v>126</v>
      </c>
      <c r="I506" s="1" t="s">
        <v>165</v>
      </c>
      <c r="J506" s="1" t="s">
        <v>166</v>
      </c>
      <c r="K506" s="1" t="s">
        <v>32</v>
      </c>
      <c r="L506" s="1" t="str">
        <f t="shared" si="14"/>
        <v>NG-GAS</v>
      </c>
      <c r="M506" s="1">
        <v>112.8</v>
      </c>
      <c r="N506" s="1">
        <v>1.2999999999999999E-2</v>
      </c>
      <c r="O506" s="1">
        <v>12521</v>
      </c>
      <c r="P506" s="1">
        <v>1.2670000000000001E-2</v>
      </c>
      <c r="Q506" s="1">
        <v>112.8</v>
      </c>
      <c r="R506" s="1">
        <v>12521</v>
      </c>
      <c r="S506" s="1">
        <f t="shared" si="15"/>
        <v>158.64107000000001</v>
      </c>
      <c r="T506" s="1">
        <v>0.97099999999999997</v>
      </c>
      <c r="U506" s="1">
        <v>8.0000000000000002E-3</v>
      </c>
      <c r="V506" s="1">
        <v>1614.338</v>
      </c>
      <c r="W506" s="1">
        <v>3.1E-2</v>
      </c>
      <c r="X506" s="1">
        <v>6.0780000000000003</v>
      </c>
      <c r="Y506" s="1">
        <v>5.0999999999999997E-2</v>
      </c>
      <c r="Z506" s="1">
        <v>10106.561</v>
      </c>
      <c r="AA506" s="1">
        <v>383.63299999999998</v>
      </c>
      <c r="AB506" s="1">
        <v>0</v>
      </c>
    </row>
    <row r="507" spans="1:28">
      <c r="A507" s="1">
        <v>15783</v>
      </c>
      <c r="B507" s="1">
        <v>2021</v>
      </c>
      <c r="C507" s="1" t="s">
        <v>123</v>
      </c>
      <c r="D507" s="1" t="s">
        <v>806</v>
      </c>
      <c r="E507" s="1">
        <v>57951</v>
      </c>
      <c r="F507" s="1" t="s">
        <v>134</v>
      </c>
      <c r="G507" s="1"/>
      <c r="H507" s="1" t="s">
        <v>126</v>
      </c>
      <c r="I507" s="1" t="s">
        <v>127</v>
      </c>
      <c r="J507" s="1" t="s">
        <v>128</v>
      </c>
      <c r="K507" s="1" t="s">
        <v>38</v>
      </c>
      <c r="L507" s="1" t="str">
        <f t="shared" si="14"/>
        <v>SUN-SOLAR</v>
      </c>
      <c r="M507" s="1">
        <v>1</v>
      </c>
      <c r="N507" s="1">
        <v>0.13700000000000001</v>
      </c>
      <c r="O507" s="1">
        <v>1204</v>
      </c>
      <c r="P507" s="1">
        <v>0.13744000000000001</v>
      </c>
      <c r="Q507" s="1">
        <v>1</v>
      </c>
      <c r="R507" s="1">
        <v>1204</v>
      </c>
      <c r="S507" s="1">
        <f t="shared" si="15"/>
        <v>165.47776000000002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</row>
    <row r="508" spans="1:28">
      <c r="A508" s="1">
        <v>15784</v>
      </c>
      <c r="B508" s="1">
        <v>2021</v>
      </c>
      <c r="C508" s="1" t="s">
        <v>123</v>
      </c>
      <c r="D508" s="1" t="s">
        <v>807</v>
      </c>
      <c r="E508" s="1">
        <v>63257</v>
      </c>
      <c r="F508" s="1" t="s">
        <v>808</v>
      </c>
      <c r="G508" s="1"/>
      <c r="H508" s="1" t="s">
        <v>126</v>
      </c>
      <c r="I508" s="1" t="s">
        <v>127</v>
      </c>
      <c r="J508" s="1" t="s">
        <v>128</v>
      </c>
      <c r="K508" s="1" t="s">
        <v>38</v>
      </c>
      <c r="L508" s="1" t="str">
        <f t="shared" si="14"/>
        <v>SUN-SOLAR</v>
      </c>
      <c r="M508" s="1">
        <v>2.7</v>
      </c>
      <c r="N508" s="1">
        <v>0.16700000000000001</v>
      </c>
      <c r="O508" s="1">
        <v>3952</v>
      </c>
      <c r="P508" s="1">
        <v>0.16708999999999999</v>
      </c>
      <c r="Q508" s="1">
        <v>2.7</v>
      </c>
      <c r="R508" s="1">
        <v>3952</v>
      </c>
      <c r="S508" s="1">
        <f t="shared" si="15"/>
        <v>660.33967999999993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</row>
    <row r="509" spans="1:28">
      <c r="A509" s="1">
        <v>15785</v>
      </c>
      <c r="B509" s="1">
        <v>2021</v>
      </c>
      <c r="C509" s="1" t="s">
        <v>123</v>
      </c>
      <c r="D509" s="1" t="s">
        <v>809</v>
      </c>
      <c r="E509" s="1">
        <v>57341</v>
      </c>
      <c r="F509" s="1" t="s">
        <v>810</v>
      </c>
      <c r="G509" s="1"/>
      <c r="H509" s="1" t="s">
        <v>126</v>
      </c>
      <c r="I509" s="1" t="s">
        <v>127</v>
      </c>
      <c r="J509" s="1" t="s">
        <v>128</v>
      </c>
      <c r="K509" s="1" t="s">
        <v>38</v>
      </c>
      <c r="L509" s="1" t="str">
        <f t="shared" si="14"/>
        <v>SUN-SOLAR</v>
      </c>
      <c r="M509" s="1">
        <v>1.7</v>
      </c>
      <c r="N509" s="1">
        <v>0.129</v>
      </c>
      <c r="O509" s="1">
        <v>1914</v>
      </c>
      <c r="P509" s="1">
        <v>0.12853000000000001</v>
      </c>
      <c r="Q509" s="1">
        <v>1.7</v>
      </c>
      <c r="R509" s="1">
        <v>1914</v>
      </c>
      <c r="S509" s="1">
        <f t="shared" si="15"/>
        <v>246.00642000000002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</row>
    <row r="510" spans="1:28">
      <c r="A510" s="1">
        <v>15786</v>
      </c>
      <c r="B510" s="1">
        <v>2021</v>
      </c>
      <c r="C510" s="1" t="s">
        <v>123</v>
      </c>
      <c r="D510" s="1" t="s">
        <v>811</v>
      </c>
      <c r="E510" s="1">
        <v>60746</v>
      </c>
      <c r="F510" s="1" t="s">
        <v>812</v>
      </c>
      <c r="G510" s="1"/>
      <c r="H510" s="1" t="s">
        <v>126</v>
      </c>
      <c r="I510" s="1" t="s">
        <v>127</v>
      </c>
      <c r="J510" s="1" t="s">
        <v>128</v>
      </c>
      <c r="K510" s="1" t="s">
        <v>38</v>
      </c>
      <c r="L510" s="1" t="str">
        <f t="shared" si="14"/>
        <v>SUN-SOLAR</v>
      </c>
      <c r="M510" s="1">
        <v>2.5</v>
      </c>
      <c r="N510" s="1">
        <v>0.17</v>
      </c>
      <c r="O510" s="1">
        <v>3715</v>
      </c>
      <c r="P510" s="1">
        <v>0.16963</v>
      </c>
      <c r="Q510" s="1">
        <v>2.5</v>
      </c>
      <c r="R510" s="1">
        <v>3715</v>
      </c>
      <c r="S510" s="1">
        <f t="shared" si="15"/>
        <v>630.17544999999996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</row>
    <row r="511" spans="1:28">
      <c r="A511" s="1">
        <v>15787</v>
      </c>
      <c r="B511" s="1">
        <v>2021</v>
      </c>
      <c r="C511" s="1" t="s">
        <v>123</v>
      </c>
      <c r="D511" s="1" t="s">
        <v>813</v>
      </c>
      <c r="E511" s="1">
        <v>59057</v>
      </c>
      <c r="F511" s="1" t="s">
        <v>689</v>
      </c>
      <c r="G511" s="1"/>
      <c r="H511" s="1" t="s">
        <v>126</v>
      </c>
      <c r="I511" s="1" t="s">
        <v>127</v>
      </c>
      <c r="J511" s="1" t="s">
        <v>128</v>
      </c>
      <c r="K511" s="1" t="s">
        <v>38</v>
      </c>
      <c r="L511" s="1" t="str">
        <f t="shared" si="14"/>
        <v>SUN-SOLAR</v>
      </c>
      <c r="M511" s="1">
        <v>2.7</v>
      </c>
      <c r="N511" s="1">
        <v>5.8999999999999997E-2</v>
      </c>
      <c r="O511" s="1">
        <v>1392</v>
      </c>
      <c r="P511" s="1">
        <v>5.885E-2</v>
      </c>
      <c r="Q511" s="1">
        <v>2.7</v>
      </c>
      <c r="R511" s="1">
        <v>1392</v>
      </c>
      <c r="S511" s="1">
        <f t="shared" si="15"/>
        <v>81.919200000000004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</row>
    <row r="512" spans="1:28">
      <c r="A512" s="1">
        <v>15788</v>
      </c>
      <c r="B512" s="1">
        <v>2021</v>
      </c>
      <c r="C512" s="1" t="s">
        <v>123</v>
      </c>
      <c r="D512" s="1" t="s">
        <v>814</v>
      </c>
      <c r="E512" s="1">
        <v>58402</v>
      </c>
      <c r="F512" s="1" t="s">
        <v>134</v>
      </c>
      <c r="G512" s="1"/>
      <c r="H512" s="1" t="s">
        <v>126</v>
      </c>
      <c r="I512" s="1" t="s">
        <v>127</v>
      </c>
      <c r="J512" s="1" t="s">
        <v>128</v>
      </c>
      <c r="K512" s="1" t="s">
        <v>38</v>
      </c>
      <c r="L512" s="1" t="str">
        <f t="shared" si="14"/>
        <v>SUN-SOLAR</v>
      </c>
      <c r="M512" s="1">
        <v>1.5</v>
      </c>
      <c r="N512" s="1">
        <v>0.125</v>
      </c>
      <c r="O512" s="1">
        <v>1637</v>
      </c>
      <c r="P512" s="1">
        <v>0.12458</v>
      </c>
      <c r="Q512" s="1">
        <v>1.5</v>
      </c>
      <c r="R512" s="1">
        <v>1637</v>
      </c>
      <c r="S512" s="1">
        <f t="shared" si="15"/>
        <v>203.93745999999999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</row>
    <row r="513" spans="1:28">
      <c r="A513" s="1">
        <v>15789</v>
      </c>
      <c r="B513" s="1">
        <v>2021</v>
      </c>
      <c r="C513" s="1" t="s">
        <v>123</v>
      </c>
      <c r="D513" s="1" t="s">
        <v>815</v>
      </c>
      <c r="E513" s="1">
        <v>63452</v>
      </c>
      <c r="F513" s="1" t="s">
        <v>816</v>
      </c>
      <c r="G513" s="1"/>
      <c r="H513" s="1" t="s">
        <v>126</v>
      </c>
      <c r="I513" s="1" t="s">
        <v>127</v>
      </c>
      <c r="J513" s="1" t="s">
        <v>128</v>
      </c>
      <c r="K513" s="1" t="s">
        <v>38</v>
      </c>
      <c r="L513" s="1" t="str">
        <f t="shared" si="14"/>
        <v>SUN-SOLAR</v>
      </c>
      <c r="M513" s="1">
        <v>6.5</v>
      </c>
      <c r="N513" s="1">
        <v>0.17299999999999999</v>
      </c>
      <c r="O513" s="1">
        <v>9827</v>
      </c>
      <c r="P513" s="1">
        <v>0.17258999999999999</v>
      </c>
      <c r="Q513" s="1">
        <v>6.5</v>
      </c>
      <c r="R513" s="1">
        <v>9827</v>
      </c>
      <c r="S513" s="1">
        <f t="shared" si="15"/>
        <v>1696.0419299999999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</row>
    <row r="514" spans="1:28">
      <c r="A514" s="1">
        <v>15790</v>
      </c>
      <c r="B514" s="1">
        <v>2021</v>
      </c>
      <c r="C514" s="1" t="s">
        <v>123</v>
      </c>
      <c r="D514" s="1" t="s">
        <v>817</v>
      </c>
      <c r="E514" s="1">
        <v>60755</v>
      </c>
      <c r="F514" s="1" t="s">
        <v>132</v>
      </c>
      <c r="G514" s="1"/>
      <c r="H514" s="1" t="s">
        <v>126</v>
      </c>
      <c r="I514" s="1" t="s">
        <v>127</v>
      </c>
      <c r="J514" s="1" t="s">
        <v>128</v>
      </c>
      <c r="K514" s="1" t="s">
        <v>38</v>
      </c>
      <c r="L514" s="1" t="str">
        <f t="shared" si="14"/>
        <v>SUN-SOLAR</v>
      </c>
      <c r="M514" s="1">
        <v>8.3000000000000007</v>
      </c>
      <c r="N514" s="1">
        <v>0.193</v>
      </c>
      <c r="O514" s="1">
        <v>14000</v>
      </c>
      <c r="P514" s="1">
        <v>0.19255</v>
      </c>
      <c r="Q514" s="1">
        <v>8.3000000000000007</v>
      </c>
      <c r="R514" s="1">
        <v>14000</v>
      </c>
      <c r="S514" s="1">
        <f t="shared" si="15"/>
        <v>2695.7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</row>
    <row r="515" spans="1:28">
      <c r="A515" s="1">
        <v>15791</v>
      </c>
      <c r="B515" s="1">
        <v>2021</v>
      </c>
      <c r="C515" s="1" t="s">
        <v>123</v>
      </c>
      <c r="D515" s="1" t="s">
        <v>818</v>
      </c>
      <c r="E515" s="1">
        <v>61907</v>
      </c>
      <c r="F515" s="1" t="s">
        <v>819</v>
      </c>
      <c r="G515" s="1"/>
      <c r="H515" s="1" t="s">
        <v>126</v>
      </c>
      <c r="I515" s="1" t="s">
        <v>127</v>
      </c>
      <c r="J515" s="1" t="s">
        <v>128</v>
      </c>
      <c r="K515" s="1" t="s">
        <v>38</v>
      </c>
      <c r="L515" s="1" t="str">
        <f t="shared" si="14"/>
        <v>SUN-SOLAR</v>
      </c>
      <c r="M515" s="1">
        <v>7.5</v>
      </c>
      <c r="N515" s="1">
        <v>0.16300000000000001</v>
      </c>
      <c r="O515" s="1">
        <v>10724</v>
      </c>
      <c r="P515" s="1">
        <v>0.16322999999999999</v>
      </c>
      <c r="Q515" s="1">
        <v>7.5</v>
      </c>
      <c r="R515" s="1">
        <v>10724</v>
      </c>
      <c r="S515" s="1">
        <f t="shared" si="15"/>
        <v>1750.4785199999999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</row>
    <row r="516" spans="1:28">
      <c r="A516" s="1">
        <v>15792</v>
      </c>
      <c r="B516" s="1">
        <v>2021</v>
      </c>
      <c r="C516" s="1" t="s">
        <v>123</v>
      </c>
      <c r="D516" s="1" t="s">
        <v>820</v>
      </c>
      <c r="E516" s="1">
        <v>63645</v>
      </c>
      <c r="F516" s="1" t="s">
        <v>821</v>
      </c>
      <c r="G516" s="1"/>
      <c r="H516" s="1" t="s">
        <v>265</v>
      </c>
      <c r="I516" s="1" t="s">
        <v>155</v>
      </c>
      <c r="J516" s="1" t="s">
        <v>218</v>
      </c>
      <c r="K516" s="1" t="s">
        <v>36</v>
      </c>
      <c r="L516" s="1" t="str">
        <f t="shared" ref="L516:L575" si="16">J516&amp;"-"&amp;K516</f>
        <v>DFO-OIL</v>
      </c>
      <c r="M516" s="1">
        <v>0.6</v>
      </c>
      <c r="N516" s="1"/>
      <c r="O516" s="1"/>
      <c r="P516" s="1">
        <v>0</v>
      </c>
      <c r="Q516" s="1">
        <v>6.1</v>
      </c>
      <c r="R516" s="1">
        <v>0</v>
      </c>
      <c r="S516" s="1">
        <f t="shared" ref="S516:S575" si="17">P516*O516</f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</row>
    <row r="517" spans="1:28">
      <c r="A517" s="1">
        <v>15793</v>
      </c>
      <c r="B517" s="1">
        <v>2021</v>
      </c>
      <c r="C517" s="1" t="s">
        <v>123</v>
      </c>
      <c r="D517" s="1" t="s">
        <v>820</v>
      </c>
      <c r="E517" s="1">
        <v>63645</v>
      </c>
      <c r="F517" s="1" t="s">
        <v>822</v>
      </c>
      <c r="G517" s="1"/>
      <c r="H517" s="1" t="s">
        <v>265</v>
      </c>
      <c r="I517" s="1" t="s">
        <v>155</v>
      </c>
      <c r="J517" s="1" t="s">
        <v>218</v>
      </c>
      <c r="K517" s="1" t="s">
        <v>36</v>
      </c>
      <c r="L517" s="1" t="str">
        <f t="shared" si="16"/>
        <v>DFO-OIL</v>
      </c>
      <c r="M517" s="1">
        <v>0.7</v>
      </c>
      <c r="N517" s="1"/>
      <c r="O517" s="1"/>
      <c r="P517" s="1">
        <v>0</v>
      </c>
      <c r="Q517" s="1">
        <v>6.1</v>
      </c>
      <c r="R517" s="1">
        <v>0</v>
      </c>
      <c r="S517" s="1">
        <f t="shared" si="17"/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</row>
    <row r="518" spans="1:28">
      <c r="A518" s="1">
        <v>15794</v>
      </c>
      <c r="B518" s="1">
        <v>2021</v>
      </c>
      <c r="C518" s="1" t="s">
        <v>123</v>
      </c>
      <c r="D518" s="1" t="s">
        <v>820</v>
      </c>
      <c r="E518" s="1">
        <v>63645</v>
      </c>
      <c r="F518" s="1" t="s">
        <v>823</v>
      </c>
      <c r="G518" s="1"/>
      <c r="H518" s="1" t="s">
        <v>265</v>
      </c>
      <c r="I518" s="1" t="s">
        <v>155</v>
      </c>
      <c r="J518" s="1" t="s">
        <v>218</v>
      </c>
      <c r="K518" s="1" t="s">
        <v>36</v>
      </c>
      <c r="L518" s="1" t="str">
        <f t="shared" si="16"/>
        <v>DFO-OIL</v>
      </c>
      <c r="M518" s="1">
        <v>0.6</v>
      </c>
      <c r="N518" s="1"/>
      <c r="O518" s="1"/>
      <c r="P518" s="1">
        <v>0</v>
      </c>
      <c r="Q518" s="1">
        <v>6.1</v>
      </c>
      <c r="R518" s="1">
        <v>0</v>
      </c>
      <c r="S518" s="1">
        <f t="shared" si="17"/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</row>
    <row r="519" spans="1:28">
      <c r="A519" s="1">
        <v>15795</v>
      </c>
      <c r="B519" s="1">
        <v>2021</v>
      </c>
      <c r="C519" s="1" t="s">
        <v>123</v>
      </c>
      <c r="D519" s="1" t="s">
        <v>820</v>
      </c>
      <c r="E519" s="1">
        <v>63645</v>
      </c>
      <c r="F519" s="1" t="s">
        <v>824</v>
      </c>
      <c r="G519" s="1"/>
      <c r="H519" s="1" t="s">
        <v>265</v>
      </c>
      <c r="I519" s="1" t="s">
        <v>155</v>
      </c>
      <c r="J519" s="1" t="s">
        <v>218</v>
      </c>
      <c r="K519" s="1" t="s">
        <v>36</v>
      </c>
      <c r="L519" s="1" t="str">
        <f t="shared" si="16"/>
        <v>DFO-OIL</v>
      </c>
      <c r="M519" s="1">
        <v>0.3</v>
      </c>
      <c r="N519" s="1"/>
      <c r="O519" s="1"/>
      <c r="P519" s="1">
        <v>0</v>
      </c>
      <c r="Q519" s="1">
        <v>6.1</v>
      </c>
      <c r="R519" s="1">
        <v>0</v>
      </c>
      <c r="S519" s="1">
        <f t="shared" si="17"/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</row>
    <row r="520" spans="1:28">
      <c r="A520" s="1">
        <v>15796</v>
      </c>
      <c r="B520" s="1">
        <v>2021</v>
      </c>
      <c r="C520" s="1" t="s">
        <v>123</v>
      </c>
      <c r="D520" s="1" t="s">
        <v>820</v>
      </c>
      <c r="E520" s="1">
        <v>63645</v>
      </c>
      <c r="F520" s="1" t="s">
        <v>825</v>
      </c>
      <c r="G520" s="1"/>
      <c r="H520" s="1" t="s">
        <v>265</v>
      </c>
      <c r="I520" s="1" t="s">
        <v>155</v>
      </c>
      <c r="J520" s="1" t="s">
        <v>218</v>
      </c>
      <c r="K520" s="1" t="s">
        <v>36</v>
      </c>
      <c r="L520" s="1" t="str">
        <f t="shared" si="16"/>
        <v>DFO-OIL</v>
      </c>
      <c r="M520" s="1">
        <v>0.8</v>
      </c>
      <c r="N520" s="1"/>
      <c r="O520" s="1"/>
      <c r="P520" s="1">
        <v>0</v>
      </c>
      <c r="Q520" s="1">
        <v>6.1</v>
      </c>
      <c r="R520" s="1">
        <v>0</v>
      </c>
      <c r="S520" s="1">
        <f t="shared" si="17"/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</row>
    <row r="521" spans="1:28">
      <c r="A521" s="1">
        <v>15797</v>
      </c>
      <c r="B521" s="1">
        <v>2021</v>
      </c>
      <c r="C521" s="1" t="s">
        <v>123</v>
      </c>
      <c r="D521" s="1" t="s">
        <v>820</v>
      </c>
      <c r="E521" s="1">
        <v>63645</v>
      </c>
      <c r="F521" s="1" t="s">
        <v>826</v>
      </c>
      <c r="G521" s="1"/>
      <c r="H521" s="1" t="s">
        <v>265</v>
      </c>
      <c r="I521" s="1" t="s">
        <v>155</v>
      </c>
      <c r="J521" s="1" t="s">
        <v>218</v>
      </c>
      <c r="K521" s="1" t="s">
        <v>36</v>
      </c>
      <c r="L521" s="1" t="str">
        <f t="shared" si="16"/>
        <v>DFO-OIL</v>
      </c>
      <c r="M521" s="1">
        <v>1</v>
      </c>
      <c r="N521" s="1"/>
      <c r="O521" s="1"/>
      <c r="P521" s="1">
        <v>0</v>
      </c>
      <c r="Q521" s="1">
        <v>6.1</v>
      </c>
      <c r="R521" s="1">
        <v>0</v>
      </c>
      <c r="S521" s="1">
        <f t="shared" si="17"/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</row>
    <row r="522" spans="1:28">
      <c r="A522" s="1">
        <v>15798</v>
      </c>
      <c r="B522" s="1">
        <v>2021</v>
      </c>
      <c r="C522" s="1" t="s">
        <v>123</v>
      </c>
      <c r="D522" s="1" t="s">
        <v>820</v>
      </c>
      <c r="E522" s="1">
        <v>63645</v>
      </c>
      <c r="F522" s="1" t="s">
        <v>827</v>
      </c>
      <c r="G522" s="1"/>
      <c r="H522" s="1" t="s">
        <v>265</v>
      </c>
      <c r="I522" s="1" t="s">
        <v>155</v>
      </c>
      <c r="J522" s="1" t="s">
        <v>218</v>
      </c>
      <c r="K522" s="1" t="s">
        <v>36</v>
      </c>
      <c r="L522" s="1" t="str">
        <f t="shared" si="16"/>
        <v>DFO-OIL</v>
      </c>
      <c r="M522" s="1">
        <v>1</v>
      </c>
      <c r="N522" s="1"/>
      <c r="O522" s="1"/>
      <c r="P522" s="1">
        <v>0</v>
      </c>
      <c r="Q522" s="1">
        <v>6.1</v>
      </c>
      <c r="R522" s="1">
        <v>0</v>
      </c>
      <c r="S522" s="1">
        <f t="shared" si="17"/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</row>
    <row r="523" spans="1:28">
      <c r="A523" s="1">
        <v>15799</v>
      </c>
      <c r="B523" s="1">
        <v>2021</v>
      </c>
      <c r="C523" s="1" t="s">
        <v>123</v>
      </c>
      <c r="D523" s="1" t="s">
        <v>820</v>
      </c>
      <c r="E523" s="1">
        <v>63645</v>
      </c>
      <c r="F523" s="1" t="s">
        <v>828</v>
      </c>
      <c r="G523" s="1"/>
      <c r="H523" s="1" t="s">
        <v>265</v>
      </c>
      <c r="I523" s="1" t="s">
        <v>155</v>
      </c>
      <c r="J523" s="1" t="s">
        <v>218</v>
      </c>
      <c r="K523" s="1" t="s">
        <v>36</v>
      </c>
      <c r="L523" s="1" t="str">
        <f t="shared" si="16"/>
        <v>DFO-OIL</v>
      </c>
      <c r="M523" s="1">
        <v>1</v>
      </c>
      <c r="N523" s="1"/>
      <c r="O523" s="1"/>
      <c r="P523" s="1">
        <v>0</v>
      </c>
      <c r="Q523" s="1">
        <v>6.1</v>
      </c>
      <c r="R523" s="1">
        <v>0</v>
      </c>
      <c r="S523" s="1">
        <f t="shared" si="17"/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</row>
    <row r="524" spans="1:28">
      <c r="A524" s="1">
        <v>15800</v>
      </c>
      <c r="B524" s="1">
        <v>2021</v>
      </c>
      <c r="C524" s="1" t="s">
        <v>123</v>
      </c>
      <c r="D524" s="1" t="s">
        <v>820</v>
      </c>
      <c r="E524" s="1">
        <v>63645</v>
      </c>
      <c r="F524" s="1" t="s">
        <v>829</v>
      </c>
      <c r="G524" s="1"/>
      <c r="H524" s="1" t="s">
        <v>265</v>
      </c>
      <c r="I524" s="1" t="s">
        <v>155</v>
      </c>
      <c r="J524" s="1" t="s">
        <v>218</v>
      </c>
      <c r="K524" s="1" t="s">
        <v>36</v>
      </c>
      <c r="L524" s="1" t="str">
        <f t="shared" si="16"/>
        <v>DFO-OIL</v>
      </c>
      <c r="M524" s="1">
        <v>0.1</v>
      </c>
      <c r="N524" s="1"/>
      <c r="O524" s="1"/>
      <c r="P524" s="1">
        <v>0</v>
      </c>
      <c r="Q524" s="1">
        <v>6.1</v>
      </c>
      <c r="R524" s="1">
        <v>0</v>
      </c>
      <c r="S524" s="1">
        <f t="shared" si="17"/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</row>
    <row r="525" spans="1:28">
      <c r="A525" s="1">
        <v>15801</v>
      </c>
      <c r="B525" s="1">
        <v>2021</v>
      </c>
      <c r="C525" s="1" t="s">
        <v>123</v>
      </c>
      <c r="D525" s="1" t="s">
        <v>830</v>
      </c>
      <c r="E525" s="1">
        <v>57864</v>
      </c>
      <c r="F525" s="1" t="s">
        <v>831</v>
      </c>
      <c r="G525" s="1"/>
      <c r="H525" s="1" t="s">
        <v>126</v>
      </c>
      <c r="I525" s="1" t="s">
        <v>127</v>
      </c>
      <c r="J525" s="1" t="s">
        <v>128</v>
      </c>
      <c r="K525" s="1" t="s">
        <v>38</v>
      </c>
      <c r="L525" s="1" t="str">
        <f t="shared" si="16"/>
        <v>SUN-SOLAR</v>
      </c>
      <c r="M525" s="1">
        <v>0.5</v>
      </c>
      <c r="N525" s="1">
        <v>0.13700000000000001</v>
      </c>
      <c r="O525" s="1">
        <v>600.45500000000004</v>
      </c>
      <c r="P525" s="1">
        <v>0.13708999999999999</v>
      </c>
      <c r="Q525" s="1">
        <v>1.1000000000000001</v>
      </c>
      <c r="R525" s="1">
        <v>1321.001</v>
      </c>
      <c r="S525" s="1">
        <f t="shared" si="17"/>
        <v>82.316375949999994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</row>
    <row r="526" spans="1:28">
      <c r="A526" s="1">
        <v>15802</v>
      </c>
      <c r="B526" s="1">
        <v>2021</v>
      </c>
      <c r="C526" s="1" t="s">
        <v>123</v>
      </c>
      <c r="D526" s="1" t="s">
        <v>830</v>
      </c>
      <c r="E526" s="1">
        <v>57864</v>
      </c>
      <c r="F526" s="1" t="s">
        <v>832</v>
      </c>
      <c r="G526" s="1"/>
      <c r="H526" s="1" t="s">
        <v>126</v>
      </c>
      <c r="I526" s="1" t="s">
        <v>127</v>
      </c>
      <c r="J526" s="1" t="s">
        <v>128</v>
      </c>
      <c r="K526" s="1" t="s">
        <v>38</v>
      </c>
      <c r="L526" s="1" t="str">
        <f t="shared" si="16"/>
        <v>SUN-SOLAR</v>
      </c>
      <c r="M526" s="1">
        <v>0.3</v>
      </c>
      <c r="N526" s="1">
        <v>0.13700000000000001</v>
      </c>
      <c r="O526" s="1">
        <v>360.27300000000002</v>
      </c>
      <c r="P526" s="1">
        <v>0.13708999999999999</v>
      </c>
      <c r="Q526" s="1">
        <v>1.1000000000000001</v>
      </c>
      <c r="R526" s="1">
        <v>1321.001</v>
      </c>
      <c r="S526" s="1">
        <f t="shared" si="17"/>
        <v>49.389825569999999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</row>
    <row r="527" spans="1:28">
      <c r="A527" s="1">
        <v>15803</v>
      </c>
      <c r="B527" s="1">
        <v>2021</v>
      </c>
      <c r="C527" s="1" t="s">
        <v>123</v>
      </c>
      <c r="D527" s="1" t="s">
        <v>830</v>
      </c>
      <c r="E527" s="1">
        <v>57864</v>
      </c>
      <c r="F527" s="1" t="s">
        <v>833</v>
      </c>
      <c r="G527" s="1"/>
      <c r="H527" s="1" t="s">
        <v>126</v>
      </c>
      <c r="I527" s="1" t="s">
        <v>127</v>
      </c>
      <c r="J527" s="1" t="s">
        <v>128</v>
      </c>
      <c r="K527" s="1" t="s">
        <v>38</v>
      </c>
      <c r="L527" s="1" t="str">
        <f t="shared" si="16"/>
        <v>SUN-SOLAR</v>
      </c>
      <c r="M527" s="1">
        <v>0.3</v>
      </c>
      <c r="N527" s="1">
        <v>0.13700000000000001</v>
      </c>
      <c r="O527" s="1">
        <v>360.27300000000002</v>
      </c>
      <c r="P527" s="1">
        <v>0.13708999999999999</v>
      </c>
      <c r="Q527" s="1">
        <v>1.1000000000000001</v>
      </c>
      <c r="R527" s="1">
        <v>1321.001</v>
      </c>
      <c r="S527" s="1">
        <f t="shared" si="17"/>
        <v>49.389825569999999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</row>
    <row r="528" spans="1:28">
      <c r="A528" s="1">
        <v>15804</v>
      </c>
      <c r="B528" s="1">
        <v>2021</v>
      </c>
      <c r="C528" s="1" t="s">
        <v>123</v>
      </c>
      <c r="D528" s="1" t="s">
        <v>834</v>
      </c>
      <c r="E528" s="1">
        <v>61891</v>
      </c>
      <c r="F528" s="1" t="s">
        <v>835</v>
      </c>
      <c r="G528" s="1"/>
      <c r="H528" s="1" t="s">
        <v>126</v>
      </c>
      <c r="I528" s="1" t="s">
        <v>169</v>
      </c>
      <c r="J528" s="1" t="s">
        <v>170</v>
      </c>
      <c r="K528" s="1" t="s">
        <v>37</v>
      </c>
      <c r="L528" s="1" t="str">
        <f t="shared" si="16"/>
        <v>MWH-OTHF</v>
      </c>
      <c r="M528" s="1">
        <v>19.8</v>
      </c>
      <c r="N528" s="1">
        <v>-0.03</v>
      </c>
      <c r="O528" s="1">
        <v>-5280</v>
      </c>
      <c r="P528" s="1">
        <v>0</v>
      </c>
      <c r="Q528" s="1">
        <v>19.8</v>
      </c>
      <c r="R528" s="1">
        <v>-5280</v>
      </c>
      <c r="S528" s="1">
        <f t="shared" si="17"/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</row>
    <row r="529" spans="1:28">
      <c r="A529" s="1">
        <v>15805</v>
      </c>
      <c r="B529" s="1">
        <v>2021</v>
      </c>
      <c r="C529" s="1" t="s">
        <v>123</v>
      </c>
      <c r="D529" s="1" t="s">
        <v>836</v>
      </c>
      <c r="E529" s="1">
        <v>57726</v>
      </c>
      <c r="F529" s="1" t="s">
        <v>837</v>
      </c>
      <c r="G529" s="1"/>
      <c r="H529" s="1" t="s">
        <v>126</v>
      </c>
      <c r="I529" s="1" t="s">
        <v>127</v>
      </c>
      <c r="J529" s="1" t="s">
        <v>128</v>
      </c>
      <c r="K529" s="1" t="s">
        <v>38</v>
      </c>
      <c r="L529" s="1" t="str">
        <f t="shared" si="16"/>
        <v>SUN-SOLAR</v>
      </c>
      <c r="M529" s="1">
        <v>1.9</v>
      </c>
      <c r="N529" s="1">
        <v>0.14399999999999999</v>
      </c>
      <c r="O529" s="1">
        <v>2403</v>
      </c>
      <c r="P529" s="1">
        <v>0.14438000000000001</v>
      </c>
      <c r="Q529" s="1">
        <v>1.9</v>
      </c>
      <c r="R529" s="1">
        <v>2403</v>
      </c>
      <c r="S529" s="1">
        <f t="shared" si="17"/>
        <v>346.94514000000004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</row>
    <row r="530" spans="1:28">
      <c r="A530" s="1">
        <v>15806</v>
      </c>
      <c r="B530" s="1">
        <v>2021</v>
      </c>
      <c r="C530" s="1" t="s">
        <v>123</v>
      </c>
      <c r="D530" s="1" t="s">
        <v>838</v>
      </c>
      <c r="E530" s="1">
        <v>60809</v>
      </c>
      <c r="F530" s="1" t="s">
        <v>839</v>
      </c>
      <c r="G530" s="1"/>
      <c r="H530" s="1" t="s">
        <v>126</v>
      </c>
      <c r="I530" s="1" t="s">
        <v>127</v>
      </c>
      <c r="J530" s="1" t="s">
        <v>128</v>
      </c>
      <c r="K530" s="1" t="s">
        <v>38</v>
      </c>
      <c r="L530" s="1" t="str">
        <f t="shared" si="16"/>
        <v>SUN-SOLAR</v>
      </c>
      <c r="M530" s="1">
        <v>1</v>
      </c>
      <c r="N530" s="1">
        <v>0.17699999999999999</v>
      </c>
      <c r="O530" s="1">
        <v>1551</v>
      </c>
      <c r="P530" s="1">
        <v>0.17705000000000001</v>
      </c>
      <c r="Q530" s="1">
        <v>1</v>
      </c>
      <c r="R530" s="1">
        <v>1551</v>
      </c>
      <c r="S530" s="1">
        <f t="shared" si="17"/>
        <v>274.60455000000002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</row>
    <row r="531" spans="1:28">
      <c r="A531" s="1">
        <v>15807</v>
      </c>
      <c r="B531" s="1">
        <v>2021</v>
      </c>
      <c r="C531" s="1" t="s">
        <v>123</v>
      </c>
      <c r="D531" s="1" t="s">
        <v>840</v>
      </c>
      <c r="E531" s="1">
        <v>57746</v>
      </c>
      <c r="F531" s="1" t="s">
        <v>132</v>
      </c>
      <c r="G531" s="1"/>
      <c r="H531" s="1" t="s">
        <v>126</v>
      </c>
      <c r="I531" s="1" t="s">
        <v>127</v>
      </c>
      <c r="J531" s="1" t="s">
        <v>128</v>
      </c>
      <c r="K531" s="1" t="s">
        <v>38</v>
      </c>
      <c r="L531" s="1" t="str">
        <f t="shared" si="16"/>
        <v>SUN-SOLAR</v>
      </c>
      <c r="M531" s="1">
        <v>2.2999999999999998</v>
      </c>
      <c r="N531" s="1">
        <v>0.29299999999999998</v>
      </c>
      <c r="O531" s="1">
        <v>5900</v>
      </c>
      <c r="P531" s="1">
        <v>0.29282999999999998</v>
      </c>
      <c r="Q531" s="1">
        <v>2.2999999999999998</v>
      </c>
      <c r="R531" s="1">
        <v>5900</v>
      </c>
      <c r="S531" s="1">
        <f t="shared" si="17"/>
        <v>1727.6969999999999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</row>
    <row r="532" spans="1:28">
      <c r="A532" s="1">
        <v>15808</v>
      </c>
      <c r="B532" s="1">
        <v>2021</v>
      </c>
      <c r="C532" s="1" t="s">
        <v>123</v>
      </c>
      <c r="D532" s="1" t="s">
        <v>841</v>
      </c>
      <c r="E532" s="1">
        <v>57745</v>
      </c>
      <c r="F532" s="1" t="s">
        <v>132</v>
      </c>
      <c r="G532" s="1"/>
      <c r="H532" s="1" t="s">
        <v>126</v>
      </c>
      <c r="I532" s="1" t="s">
        <v>127</v>
      </c>
      <c r="J532" s="1" t="s">
        <v>128</v>
      </c>
      <c r="K532" s="1" t="s">
        <v>38</v>
      </c>
      <c r="L532" s="1" t="str">
        <f t="shared" si="16"/>
        <v>SUN-SOLAR</v>
      </c>
      <c r="M532" s="1">
        <v>3.7</v>
      </c>
      <c r="N532" s="1">
        <v>0.11600000000000001</v>
      </c>
      <c r="O532" s="1">
        <v>3744</v>
      </c>
      <c r="P532" s="1">
        <v>0.11551</v>
      </c>
      <c r="Q532" s="1">
        <v>3.7</v>
      </c>
      <c r="R532" s="1">
        <v>3744</v>
      </c>
      <c r="S532" s="1">
        <f t="shared" si="17"/>
        <v>432.46944000000002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</row>
    <row r="533" spans="1:28">
      <c r="A533" s="1">
        <v>15809</v>
      </c>
      <c r="B533" s="1">
        <v>2021</v>
      </c>
      <c r="C533" s="1" t="s">
        <v>123</v>
      </c>
      <c r="D533" s="1" t="s">
        <v>842</v>
      </c>
      <c r="E533" s="1">
        <v>58356</v>
      </c>
      <c r="F533" s="1" t="s">
        <v>843</v>
      </c>
      <c r="G533" s="1"/>
      <c r="H533" s="1" t="s">
        <v>126</v>
      </c>
      <c r="I533" s="1" t="s">
        <v>127</v>
      </c>
      <c r="J533" s="1" t="s">
        <v>128</v>
      </c>
      <c r="K533" s="1" t="s">
        <v>38</v>
      </c>
      <c r="L533" s="1" t="str">
        <f t="shared" si="16"/>
        <v>SUN-SOLAR</v>
      </c>
      <c r="M533" s="1">
        <v>5.2</v>
      </c>
      <c r="N533" s="1">
        <v>0.16700000000000001</v>
      </c>
      <c r="O533" s="1">
        <v>7586</v>
      </c>
      <c r="P533" s="1">
        <v>0.16653000000000001</v>
      </c>
      <c r="Q533" s="1">
        <v>5.2</v>
      </c>
      <c r="R533" s="1">
        <v>7586</v>
      </c>
      <c r="S533" s="1">
        <f t="shared" si="17"/>
        <v>1263.2965800000002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</row>
    <row r="534" spans="1:28">
      <c r="A534" s="1">
        <v>15810</v>
      </c>
      <c r="B534" s="1">
        <v>2021</v>
      </c>
      <c r="C534" s="1" t="s">
        <v>123</v>
      </c>
      <c r="D534" s="1" t="s">
        <v>844</v>
      </c>
      <c r="E534" s="1">
        <v>63404</v>
      </c>
      <c r="F534" s="1" t="s">
        <v>134</v>
      </c>
      <c r="G534" s="1"/>
      <c r="H534" s="1" t="s">
        <v>126</v>
      </c>
      <c r="I534" s="1" t="s">
        <v>127</v>
      </c>
      <c r="J534" s="1" t="s">
        <v>128</v>
      </c>
      <c r="K534" s="1" t="s">
        <v>38</v>
      </c>
      <c r="L534" s="1" t="str">
        <f t="shared" si="16"/>
        <v>SUN-SOLAR</v>
      </c>
      <c r="M534" s="1">
        <v>1.5</v>
      </c>
      <c r="N534" s="1">
        <v>0.13</v>
      </c>
      <c r="O534" s="1">
        <v>1710</v>
      </c>
      <c r="P534" s="1">
        <v>0.13014000000000001</v>
      </c>
      <c r="Q534" s="1">
        <v>1.5</v>
      </c>
      <c r="R534" s="1">
        <v>1710</v>
      </c>
      <c r="S534" s="1">
        <f t="shared" si="17"/>
        <v>222.5394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</row>
    <row r="535" spans="1:28">
      <c r="A535" s="1">
        <v>15811</v>
      </c>
      <c r="B535" s="1">
        <v>2021</v>
      </c>
      <c r="C535" s="1" t="s">
        <v>123</v>
      </c>
      <c r="D535" s="1" t="s">
        <v>845</v>
      </c>
      <c r="E535" s="1">
        <v>60771</v>
      </c>
      <c r="F535" s="1" t="s">
        <v>132</v>
      </c>
      <c r="G535" s="1"/>
      <c r="H535" s="1" t="s">
        <v>126</v>
      </c>
      <c r="I535" s="1" t="s">
        <v>127</v>
      </c>
      <c r="J535" s="1" t="s">
        <v>128</v>
      </c>
      <c r="K535" s="1" t="s">
        <v>38</v>
      </c>
      <c r="L535" s="1" t="str">
        <f t="shared" si="16"/>
        <v>SUN-SOLAR</v>
      </c>
      <c r="M535" s="1">
        <v>1.3</v>
      </c>
      <c r="N535" s="1">
        <v>0.105</v>
      </c>
      <c r="O535" s="1">
        <v>1200</v>
      </c>
      <c r="P535" s="1">
        <v>0.10537000000000001</v>
      </c>
      <c r="Q535" s="1">
        <v>1.3</v>
      </c>
      <c r="R535" s="1">
        <v>1200</v>
      </c>
      <c r="S535" s="1">
        <f t="shared" si="17"/>
        <v>126.444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</row>
    <row r="536" spans="1:28">
      <c r="A536" s="1">
        <v>15812</v>
      </c>
      <c r="B536" s="1">
        <v>2021</v>
      </c>
      <c r="C536" s="1" t="s">
        <v>123</v>
      </c>
      <c r="D536" s="1" t="s">
        <v>846</v>
      </c>
      <c r="E536" s="1">
        <v>58483</v>
      </c>
      <c r="F536" s="1" t="s">
        <v>153</v>
      </c>
      <c r="G536" s="1"/>
      <c r="H536" s="1" t="s">
        <v>126</v>
      </c>
      <c r="I536" s="1" t="s">
        <v>127</v>
      </c>
      <c r="J536" s="1" t="s">
        <v>128</v>
      </c>
      <c r="K536" s="1" t="s">
        <v>38</v>
      </c>
      <c r="L536" s="1" t="str">
        <f t="shared" si="16"/>
        <v>SUN-SOLAR</v>
      </c>
      <c r="M536" s="1">
        <v>16</v>
      </c>
      <c r="N536" s="1">
        <v>0.16500000000000001</v>
      </c>
      <c r="O536" s="1">
        <v>23189</v>
      </c>
      <c r="P536" s="1">
        <v>0.16545000000000001</v>
      </c>
      <c r="Q536" s="1">
        <v>16</v>
      </c>
      <c r="R536" s="1">
        <v>23189</v>
      </c>
      <c r="S536" s="1">
        <f t="shared" si="17"/>
        <v>3836.6200500000004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</row>
    <row r="537" spans="1:28">
      <c r="A537" s="1">
        <v>15813</v>
      </c>
      <c r="B537" s="1">
        <v>2021</v>
      </c>
      <c r="C537" s="1" t="s">
        <v>123</v>
      </c>
      <c r="D537" s="1" t="s">
        <v>847</v>
      </c>
      <c r="E537" s="1">
        <v>58917</v>
      </c>
      <c r="F537" s="1" t="s">
        <v>848</v>
      </c>
      <c r="G537" s="1"/>
      <c r="H537" s="1" t="s">
        <v>126</v>
      </c>
      <c r="I537" s="1" t="s">
        <v>127</v>
      </c>
      <c r="J537" s="1" t="s">
        <v>128</v>
      </c>
      <c r="K537" s="1" t="s">
        <v>38</v>
      </c>
      <c r="L537" s="1" t="str">
        <f t="shared" si="16"/>
        <v>SUN-SOLAR</v>
      </c>
      <c r="M537" s="1">
        <v>1</v>
      </c>
      <c r="N537" s="1">
        <v>0.159</v>
      </c>
      <c r="O537" s="1">
        <v>1397</v>
      </c>
      <c r="P537" s="1">
        <v>0.15947</v>
      </c>
      <c r="Q537" s="1">
        <v>1</v>
      </c>
      <c r="R537" s="1">
        <v>1397</v>
      </c>
      <c r="S537" s="1">
        <f t="shared" si="17"/>
        <v>222.77959000000001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</row>
    <row r="538" spans="1:28">
      <c r="A538" s="1">
        <v>15814</v>
      </c>
      <c r="B538" s="1">
        <v>2021</v>
      </c>
      <c r="C538" s="1" t="s">
        <v>123</v>
      </c>
      <c r="D538" s="1" t="s">
        <v>849</v>
      </c>
      <c r="E538" s="1">
        <v>58364</v>
      </c>
      <c r="F538" s="1" t="s">
        <v>850</v>
      </c>
      <c r="G538" s="1"/>
      <c r="H538" s="1" t="s">
        <v>126</v>
      </c>
      <c r="I538" s="1" t="s">
        <v>127</v>
      </c>
      <c r="J538" s="1" t="s">
        <v>128</v>
      </c>
      <c r="K538" s="1" t="s">
        <v>38</v>
      </c>
      <c r="L538" s="1" t="str">
        <f t="shared" si="16"/>
        <v>SUN-SOLAR</v>
      </c>
      <c r="M538" s="1">
        <v>3</v>
      </c>
      <c r="N538" s="1">
        <v>0.154</v>
      </c>
      <c r="O538" s="1">
        <v>4060</v>
      </c>
      <c r="P538" s="1">
        <v>0.15448999999999999</v>
      </c>
      <c r="Q538" s="1">
        <v>3</v>
      </c>
      <c r="R538" s="1">
        <v>4060</v>
      </c>
      <c r="S538" s="1">
        <f t="shared" si="17"/>
        <v>627.22939999999994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</row>
    <row r="539" spans="1:28">
      <c r="A539" s="1">
        <v>15815</v>
      </c>
      <c r="B539" s="1">
        <v>2021</v>
      </c>
      <c r="C539" s="1" t="s">
        <v>123</v>
      </c>
      <c r="D539" s="1" t="s">
        <v>851</v>
      </c>
      <c r="E539" s="1">
        <v>57815</v>
      </c>
      <c r="F539" s="1" t="s">
        <v>132</v>
      </c>
      <c r="G539" s="1"/>
      <c r="H539" s="1" t="s">
        <v>126</v>
      </c>
      <c r="I539" s="1" t="s">
        <v>127</v>
      </c>
      <c r="J539" s="1" t="s">
        <v>128</v>
      </c>
      <c r="K539" s="1" t="s">
        <v>38</v>
      </c>
      <c r="L539" s="1" t="str">
        <f t="shared" si="16"/>
        <v>SUN-SOLAR</v>
      </c>
      <c r="M539" s="1">
        <v>4.0999999999999996</v>
      </c>
      <c r="N539" s="1">
        <v>0.15</v>
      </c>
      <c r="O539" s="1">
        <v>5372</v>
      </c>
      <c r="P539" s="1">
        <v>0.14957000000000001</v>
      </c>
      <c r="Q539" s="1">
        <v>4.0999999999999996</v>
      </c>
      <c r="R539" s="1">
        <v>5372</v>
      </c>
      <c r="S539" s="1">
        <f t="shared" si="17"/>
        <v>803.49004000000002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</row>
    <row r="540" spans="1:28">
      <c r="A540" s="1">
        <v>15816</v>
      </c>
      <c r="B540" s="1">
        <v>2021</v>
      </c>
      <c r="C540" s="1" t="s">
        <v>123</v>
      </c>
      <c r="D540" s="1" t="s">
        <v>852</v>
      </c>
      <c r="E540" s="1">
        <v>57647</v>
      </c>
      <c r="F540" s="1" t="s">
        <v>132</v>
      </c>
      <c r="G540" s="1"/>
      <c r="H540" s="1" t="s">
        <v>126</v>
      </c>
      <c r="I540" s="1" t="s">
        <v>127</v>
      </c>
      <c r="J540" s="1" t="s">
        <v>128</v>
      </c>
      <c r="K540" s="1" t="s">
        <v>38</v>
      </c>
      <c r="L540" s="1" t="str">
        <f t="shared" si="16"/>
        <v>SUN-SOLAR</v>
      </c>
      <c r="M540" s="1">
        <v>4.0999999999999996</v>
      </c>
      <c r="N540" s="1">
        <v>0.129</v>
      </c>
      <c r="O540" s="1">
        <v>4622</v>
      </c>
      <c r="P540" s="1">
        <v>0.12869</v>
      </c>
      <c r="Q540" s="1">
        <v>4.0999999999999996</v>
      </c>
      <c r="R540" s="1">
        <v>4622</v>
      </c>
      <c r="S540" s="1">
        <f t="shared" si="17"/>
        <v>594.80517999999995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</row>
    <row r="541" spans="1:28">
      <c r="A541" s="1">
        <v>15817</v>
      </c>
      <c r="B541" s="1">
        <v>2021</v>
      </c>
      <c r="C541" s="1" t="s">
        <v>123</v>
      </c>
      <c r="D541" s="1" t="s">
        <v>853</v>
      </c>
      <c r="E541" s="1">
        <v>57352</v>
      </c>
      <c r="F541" s="1" t="s">
        <v>854</v>
      </c>
      <c r="G541" s="1"/>
      <c r="H541" s="1" t="s">
        <v>126</v>
      </c>
      <c r="I541" s="1" t="s">
        <v>127</v>
      </c>
      <c r="J541" s="1" t="s">
        <v>128</v>
      </c>
      <c r="K541" s="1" t="s">
        <v>38</v>
      </c>
      <c r="L541" s="1" t="str">
        <f t="shared" si="16"/>
        <v>SUN-SOLAR</v>
      </c>
      <c r="M541" s="1">
        <v>1</v>
      </c>
      <c r="N541" s="1">
        <v>0.13500000000000001</v>
      </c>
      <c r="O541" s="1">
        <v>1179</v>
      </c>
      <c r="P541" s="1">
        <v>0.13458999999999999</v>
      </c>
      <c r="Q541" s="1">
        <v>1</v>
      </c>
      <c r="R541" s="1">
        <v>1179</v>
      </c>
      <c r="S541" s="1">
        <f t="shared" si="17"/>
        <v>158.68160999999998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</row>
    <row r="542" spans="1:28">
      <c r="A542" s="1">
        <v>15818</v>
      </c>
      <c r="B542" s="1">
        <v>2021</v>
      </c>
      <c r="C542" s="1" t="s">
        <v>123</v>
      </c>
      <c r="D542" s="1" t="s">
        <v>855</v>
      </c>
      <c r="E542" s="1">
        <v>50960</v>
      </c>
      <c r="F542" s="1" t="s">
        <v>269</v>
      </c>
      <c r="G542" s="1">
        <v>3</v>
      </c>
      <c r="H542" s="1" t="s">
        <v>126</v>
      </c>
      <c r="I542" s="1" t="s">
        <v>271</v>
      </c>
      <c r="J542" s="1" t="s">
        <v>282</v>
      </c>
      <c r="K542" s="1" t="s">
        <v>29</v>
      </c>
      <c r="L542" s="1" t="str">
        <f t="shared" si="16"/>
        <v>MSW-BIOMASS</v>
      </c>
      <c r="M542" s="1">
        <v>45</v>
      </c>
      <c r="N542" s="1">
        <v>0.79</v>
      </c>
      <c r="O542" s="1">
        <v>311612</v>
      </c>
      <c r="P542" s="1">
        <v>0.79049000000000003</v>
      </c>
      <c r="Q542" s="1">
        <v>45</v>
      </c>
      <c r="R542" s="1">
        <v>311612</v>
      </c>
      <c r="S542" s="1">
        <f t="shared" si="17"/>
        <v>246326.16988</v>
      </c>
      <c r="T542" s="1">
        <v>3.698</v>
      </c>
      <c r="U542" s="1">
        <v>0.06</v>
      </c>
      <c r="V542" s="1">
        <v>1927.287</v>
      </c>
      <c r="W542" s="1">
        <v>1.236</v>
      </c>
      <c r="X542" s="1">
        <v>576.09799999999996</v>
      </c>
      <c r="Y542" s="1">
        <v>9.4250000000000007</v>
      </c>
      <c r="Z542" s="1">
        <v>300282.94300000003</v>
      </c>
      <c r="AA542" s="1">
        <v>385248.27600000001</v>
      </c>
      <c r="AB542" s="1">
        <v>0</v>
      </c>
    </row>
    <row r="543" spans="1:28">
      <c r="A543" s="1">
        <v>15819</v>
      </c>
      <c r="B543" s="1">
        <v>2021</v>
      </c>
      <c r="C543" s="1" t="s">
        <v>123</v>
      </c>
      <c r="D543" s="1" t="s">
        <v>856</v>
      </c>
      <c r="E543" s="1">
        <v>58040</v>
      </c>
      <c r="F543" s="1" t="s">
        <v>857</v>
      </c>
      <c r="G543" s="1"/>
      <c r="H543" s="1" t="s">
        <v>126</v>
      </c>
      <c r="I543" s="1" t="s">
        <v>127</v>
      </c>
      <c r="J543" s="1" t="s">
        <v>128</v>
      </c>
      <c r="K543" s="1" t="s">
        <v>38</v>
      </c>
      <c r="L543" s="1" t="str">
        <f t="shared" si="16"/>
        <v>SUN-SOLAR</v>
      </c>
      <c r="M543" s="1">
        <v>2</v>
      </c>
      <c r="N543" s="1">
        <v>0.159</v>
      </c>
      <c r="O543" s="1">
        <v>2785</v>
      </c>
      <c r="P543" s="1">
        <v>0.15895999999999999</v>
      </c>
      <c r="Q543" s="1">
        <v>2.8</v>
      </c>
      <c r="R543" s="1">
        <v>3899</v>
      </c>
      <c r="S543" s="1">
        <f t="shared" si="17"/>
        <v>442.70359999999999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</row>
    <row r="544" spans="1:28">
      <c r="A544" s="1">
        <v>15820</v>
      </c>
      <c r="B544" s="1">
        <v>2021</v>
      </c>
      <c r="C544" s="1" t="s">
        <v>123</v>
      </c>
      <c r="D544" s="1" t="s">
        <v>856</v>
      </c>
      <c r="E544" s="1">
        <v>58040</v>
      </c>
      <c r="F544" s="1" t="s">
        <v>858</v>
      </c>
      <c r="G544" s="1"/>
      <c r="H544" s="1" t="s">
        <v>126</v>
      </c>
      <c r="I544" s="1" t="s">
        <v>127</v>
      </c>
      <c r="J544" s="1" t="s">
        <v>128</v>
      </c>
      <c r="K544" s="1" t="s">
        <v>38</v>
      </c>
      <c r="L544" s="1" t="str">
        <f t="shared" si="16"/>
        <v>SUN-SOLAR</v>
      </c>
      <c r="M544" s="1">
        <v>0.8</v>
      </c>
      <c r="N544" s="1">
        <v>0.159</v>
      </c>
      <c r="O544" s="1">
        <v>1114</v>
      </c>
      <c r="P544" s="1">
        <v>0.15895999999999999</v>
      </c>
      <c r="Q544" s="1">
        <v>2.8</v>
      </c>
      <c r="R544" s="1">
        <v>3899</v>
      </c>
      <c r="S544" s="1">
        <f t="shared" si="17"/>
        <v>177.08143999999999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</row>
    <row r="545" spans="1:28">
      <c r="A545" s="1">
        <v>15821</v>
      </c>
      <c r="B545" s="1">
        <v>2021</v>
      </c>
      <c r="C545" s="1" t="s">
        <v>123</v>
      </c>
      <c r="D545" s="1" t="s">
        <v>859</v>
      </c>
      <c r="E545" s="1">
        <v>60808</v>
      </c>
      <c r="F545" s="1" t="s">
        <v>860</v>
      </c>
      <c r="G545" s="1"/>
      <c r="H545" s="1" t="s">
        <v>126</v>
      </c>
      <c r="I545" s="1" t="s">
        <v>127</v>
      </c>
      <c r="J545" s="1" t="s">
        <v>128</v>
      </c>
      <c r="K545" s="1" t="s">
        <v>38</v>
      </c>
      <c r="L545" s="1" t="str">
        <f t="shared" si="16"/>
        <v>SUN-SOLAR</v>
      </c>
      <c r="M545" s="1">
        <v>6</v>
      </c>
      <c r="N545" s="1">
        <v>0</v>
      </c>
      <c r="O545" s="1">
        <v>0</v>
      </c>
      <c r="P545" s="1">
        <v>0</v>
      </c>
      <c r="Q545" s="1">
        <v>6</v>
      </c>
      <c r="R545" s="1">
        <v>0</v>
      </c>
      <c r="S545" s="1">
        <f t="shared" si="17"/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</row>
    <row r="546" spans="1:28">
      <c r="A546" s="1">
        <v>15822</v>
      </c>
      <c r="B546" s="1">
        <v>2021</v>
      </c>
      <c r="C546" s="1" t="s">
        <v>123</v>
      </c>
      <c r="D546" s="1" t="s">
        <v>861</v>
      </c>
      <c r="E546" s="1">
        <v>62612</v>
      </c>
      <c r="F546" s="1" t="s">
        <v>862</v>
      </c>
      <c r="G546" s="1"/>
      <c r="H546" s="1" t="s">
        <v>126</v>
      </c>
      <c r="I546" s="1" t="s">
        <v>127</v>
      </c>
      <c r="J546" s="1" t="s">
        <v>128</v>
      </c>
      <c r="K546" s="1" t="s">
        <v>38</v>
      </c>
      <c r="L546" s="1" t="str">
        <f t="shared" si="16"/>
        <v>SUN-SOLAR</v>
      </c>
      <c r="M546" s="1">
        <v>1.9</v>
      </c>
      <c r="N546" s="1">
        <v>0.14499999999999999</v>
      </c>
      <c r="O546" s="1">
        <v>2408</v>
      </c>
      <c r="P546" s="1">
        <v>0.14468</v>
      </c>
      <c r="Q546" s="1">
        <v>1.9</v>
      </c>
      <c r="R546" s="1">
        <v>2408</v>
      </c>
      <c r="S546" s="1">
        <f t="shared" si="17"/>
        <v>348.38943999999998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</row>
    <row r="547" spans="1:28">
      <c r="A547" s="1">
        <v>15823</v>
      </c>
      <c r="B547" s="1">
        <v>2021</v>
      </c>
      <c r="C547" s="1" t="s">
        <v>123</v>
      </c>
      <c r="D547" s="1" t="s">
        <v>863</v>
      </c>
      <c r="E547" s="1">
        <v>50094</v>
      </c>
      <c r="F547" s="1" t="s">
        <v>864</v>
      </c>
      <c r="G547" s="1"/>
      <c r="H547" s="1" t="s">
        <v>126</v>
      </c>
      <c r="I547" s="1" t="s">
        <v>155</v>
      </c>
      <c r="J547" s="1" t="s">
        <v>166</v>
      </c>
      <c r="K547" s="1" t="s">
        <v>32</v>
      </c>
      <c r="L547" s="1" t="str">
        <f t="shared" si="16"/>
        <v>NG-GAS</v>
      </c>
      <c r="M547" s="1">
        <v>6</v>
      </c>
      <c r="N547" s="1">
        <v>1E-3</v>
      </c>
      <c r="O547" s="1">
        <v>52</v>
      </c>
      <c r="P547" s="1">
        <v>9.8999999999999999E-4</v>
      </c>
      <c r="Q547" s="1">
        <v>6</v>
      </c>
      <c r="R547" s="1">
        <v>52</v>
      </c>
      <c r="S547" s="1">
        <f t="shared" si="17"/>
        <v>5.1479999999999998E-2</v>
      </c>
      <c r="T547" s="1">
        <v>12.42</v>
      </c>
      <c r="U547" s="1">
        <v>1.4999999999999999E-2</v>
      </c>
      <c r="V547" s="1">
        <v>636.33799999999997</v>
      </c>
      <c r="W547" s="1">
        <v>1.6E-2</v>
      </c>
      <c r="X547" s="1">
        <v>0.32300000000000001</v>
      </c>
      <c r="Y547" s="1">
        <v>0</v>
      </c>
      <c r="Z547" s="1">
        <v>16.545000000000002</v>
      </c>
      <c r="AA547" s="1">
        <v>0.81599999999999995</v>
      </c>
      <c r="AB547" s="1">
        <v>0</v>
      </c>
    </row>
    <row r="548" spans="1:28">
      <c r="A548" s="1">
        <v>15824</v>
      </c>
      <c r="B548" s="1">
        <v>2021</v>
      </c>
      <c r="C548" s="1" t="s">
        <v>123</v>
      </c>
      <c r="D548" s="1" t="s">
        <v>865</v>
      </c>
      <c r="E548" s="1">
        <v>57742</v>
      </c>
      <c r="F548" s="1" t="s">
        <v>866</v>
      </c>
      <c r="G548" s="1"/>
      <c r="H548" s="1" t="s">
        <v>126</v>
      </c>
      <c r="I548" s="1" t="s">
        <v>127</v>
      </c>
      <c r="J548" s="1" t="s">
        <v>128</v>
      </c>
      <c r="K548" s="1" t="s">
        <v>38</v>
      </c>
      <c r="L548" s="1" t="str">
        <f t="shared" si="16"/>
        <v>SUN-SOLAR</v>
      </c>
      <c r="M548" s="1">
        <v>1.1000000000000001</v>
      </c>
      <c r="N548" s="1">
        <v>0.156</v>
      </c>
      <c r="O548" s="1">
        <v>1500</v>
      </c>
      <c r="P548" s="1">
        <v>0.15567</v>
      </c>
      <c r="Q548" s="1">
        <v>1.1000000000000001</v>
      </c>
      <c r="R548" s="1">
        <v>1500</v>
      </c>
      <c r="S548" s="1">
        <f t="shared" si="17"/>
        <v>233.505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</row>
    <row r="549" spans="1:28">
      <c r="A549" s="1">
        <v>15825</v>
      </c>
      <c r="B549" s="1">
        <v>2021</v>
      </c>
      <c r="C549" s="1" t="s">
        <v>123</v>
      </c>
      <c r="D549" s="1" t="s">
        <v>867</v>
      </c>
      <c r="E549" s="1">
        <v>57660</v>
      </c>
      <c r="F549" s="1" t="s">
        <v>868</v>
      </c>
      <c r="G549" s="1"/>
      <c r="H549" s="1" t="s">
        <v>126</v>
      </c>
      <c r="I549" s="1" t="s">
        <v>127</v>
      </c>
      <c r="J549" s="1" t="s">
        <v>128</v>
      </c>
      <c r="K549" s="1" t="s">
        <v>38</v>
      </c>
      <c r="L549" s="1" t="str">
        <f t="shared" si="16"/>
        <v>SUN-SOLAR</v>
      </c>
      <c r="M549" s="1">
        <v>4</v>
      </c>
      <c r="N549" s="1">
        <v>0.16800000000000001</v>
      </c>
      <c r="O549" s="1">
        <v>5879</v>
      </c>
      <c r="P549" s="1">
        <v>0.16778000000000001</v>
      </c>
      <c r="Q549" s="1">
        <v>4</v>
      </c>
      <c r="R549" s="1">
        <v>5879</v>
      </c>
      <c r="S549" s="1">
        <f t="shared" si="17"/>
        <v>986.37862000000007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</row>
    <row r="550" spans="1:28">
      <c r="A550" s="1">
        <v>15826</v>
      </c>
      <c r="B550" s="1">
        <v>2021</v>
      </c>
      <c r="C550" s="1" t="s">
        <v>123</v>
      </c>
      <c r="D550" s="1" t="s">
        <v>869</v>
      </c>
      <c r="E550" s="1">
        <v>58123</v>
      </c>
      <c r="F550" s="1" t="s">
        <v>134</v>
      </c>
      <c r="G550" s="1"/>
      <c r="H550" s="1" t="s">
        <v>126</v>
      </c>
      <c r="I550" s="1" t="s">
        <v>127</v>
      </c>
      <c r="J550" s="1" t="s">
        <v>128</v>
      </c>
      <c r="K550" s="1" t="s">
        <v>38</v>
      </c>
      <c r="L550" s="1" t="str">
        <f t="shared" si="16"/>
        <v>SUN-SOLAR</v>
      </c>
      <c r="M550" s="1">
        <v>2</v>
      </c>
      <c r="N550" s="1">
        <v>0.155</v>
      </c>
      <c r="O550" s="1">
        <v>2712</v>
      </c>
      <c r="P550" s="1">
        <v>0.15479000000000001</v>
      </c>
      <c r="Q550" s="1">
        <v>2</v>
      </c>
      <c r="R550" s="1">
        <v>2712</v>
      </c>
      <c r="S550" s="1">
        <f t="shared" si="17"/>
        <v>419.79048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</row>
    <row r="551" spans="1:28">
      <c r="A551" s="1">
        <v>15827</v>
      </c>
      <c r="B551" s="1">
        <v>2021</v>
      </c>
      <c r="C551" s="1" t="s">
        <v>123</v>
      </c>
      <c r="D551" s="1" t="s">
        <v>870</v>
      </c>
      <c r="E551" s="1">
        <v>56888</v>
      </c>
      <c r="F551" s="1" t="s">
        <v>689</v>
      </c>
      <c r="G551" s="1"/>
      <c r="H551" s="1" t="s">
        <v>126</v>
      </c>
      <c r="I551" s="1" t="s">
        <v>127</v>
      </c>
      <c r="J551" s="1" t="s">
        <v>128</v>
      </c>
      <c r="K551" s="1" t="s">
        <v>38</v>
      </c>
      <c r="L551" s="1" t="str">
        <f t="shared" si="16"/>
        <v>SUN-SOLAR</v>
      </c>
      <c r="M551" s="1">
        <v>0.5</v>
      </c>
      <c r="N551" s="1">
        <v>0.14799999999999999</v>
      </c>
      <c r="O551" s="1">
        <v>647.5</v>
      </c>
      <c r="P551" s="1">
        <v>0.14782999999999999</v>
      </c>
      <c r="Q551" s="1">
        <v>2</v>
      </c>
      <c r="R551" s="1">
        <v>2590</v>
      </c>
      <c r="S551" s="1">
        <f t="shared" si="17"/>
        <v>95.719924999999989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</row>
    <row r="552" spans="1:28">
      <c r="A552" s="1">
        <v>15828</v>
      </c>
      <c r="B552" s="1">
        <v>2021</v>
      </c>
      <c r="C552" s="1" t="s">
        <v>123</v>
      </c>
      <c r="D552" s="1" t="s">
        <v>870</v>
      </c>
      <c r="E552" s="1">
        <v>56888</v>
      </c>
      <c r="F552" s="1" t="s">
        <v>344</v>
      </c>
      <c r="G552" s="1"/>
      <c r="H552" s="1" t="s">
        <v>126</v>
      </c>
      <c r="I552" s="1" t="s">
        <v>127</v>
      </c>
      <c r="J552" s="1" t="s">
        <v>128</v>
      </c>
      <c r="K552" s="1" t="s">
        <v>38</v>
      </c>
      <c r="L552" s="1" t="str">
        <f t="shared" si="16"/>
        <v>SUN-SOLAR</v>
      </c>
      <c r="M552" s="1">
        <v>0.5</v>
      </c>
      <c r="N552" s="1">
        <v>0.14799999999999999</v>
      </c>
      <c r="O552" s="1">
        <v>647.5</v>
      </c>
      <c r="P552" s="1">
        <v>0.14782999999999999</v>
      </c>
      <c r="Q552" s="1">
        <v>2</v>
      </c>
      <c r="R552" s="1">
        <v>2590</v>
      </c>
      <c r="S552" s="1">
        <f t="shared" si="17"/>
        <v>95.719924999999989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</row>
    <row r="553" spans="1:28">
      <c r="A553" s="1">
        <v>15829</v>
      </c>
      <c r="B553" s="1">
        <v>2021</v>
      </c>
      <c r="C553" s="1" t="s">
        <v>123</v>
      </c>
      <c r="D553" s="1" t="s">
        <v>870</v>
      </c>
      <c r="E553" s="1">
        <v>56888</v>
      </c>
      <c r="F553" s="1" t="s">
        <v>345</v>
      </c>
      <c r="G553" s="1"/>
      <c r="H553" s="1" t="s">
        <v>126</v>
      </c>
      <c r="I553" s="1" t="s">
        <v>127</v>
      </c>
      <c r="J553" s="1" t="s">
        <v>128</v>
      </c>
      <c r="K553" s="1" t="s">
        <v>38</v>
      </c>
      <c r="L553" s="1" t="str">
        <f t="shared" si="16"/>
        <v>SUN-SOLAR</v>
      </c>
      <c r="M553" s="1">
        <v>0.5</v>
      </c>
      <c r="N553" s="1">
        <v>0.14799999999999999</v>
      </c>
      <c r="O553" s="1">
        <v>647.5</v>
      </c>
      <c r="P553" s="1">
        <v>0.14782999999999999</v>
      </c>
      <c r="Q553" s="1">
        <v>2</v>
      </c>
      <c r="R553" s="1">
        <v>2590</v>
      </c>
      <c r="S553" s="1">
        <f t="shared" si="17"/>
        <v>95.719924999999989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</row>
    <row r="554" spans="1:28">
      <c r="A554" s="1">
        <v>15830</v>
      </c>
      <c r="B554" s="1">
        <v>2021</v>
      </c>
      <c r="C554" s="1" t="s">
        <v>123</v>
      </c>
      <c r="D554" s="1" t="s">
        <v>870</v>
      </c>
      <c r="E554" s="1">
        <v>56888</v>
      </c>
      <c r="F554" s="1" t="s">
        <v>690</v>
      </c>
      <c r="G554" s="1"/>
      <c r="H554" s="1" t="s">
        <v>126</v>
      </c>
      <c r="I554" s="1" t="s">
        <v>127</v>
      </c>
      <c r="J554" s="1" t="s">
        <v>128</v>
      </c>
      <c r="K554" s="1" t="s">
        <v>38</v>
      </c>
      <c r="L554" s="1" t="str">
        <f t="shared" si="16"/>
        <v>SUN-SOLAR</v>
      </c>
      <c r="M554" s="1">
        <v>0.5</v>
      </c>
      <c r="N554" s="1">
        <v>0.14799999999999999</v>
      </c>
      <c r="O554" s="1">
        <v>647.5</v>
      </c>
      <c r="P554" s="1">
        <v>0.14782999999999999</v>
      </c>
      <c r="Q554" s="1">
        <v>2</v>
      </c>
      <c r="R554" s="1">
        <v>2590</v>
      </c>
      <c r="S554" s="1">
        <f t="shared" si="17"/>
        <v>95.719924999999989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</row>
    <row r="555" spans="1:28">
      <c r="A555" s="1">
        <v>15831</v>
      </c>
      <c r="B555" s="1">
        <v>2021</v>
      </c>
      <c r="C555" s="1" t="s">
        <v>123</v>
      </c>
      <c r="D555" s="1" t="s">
        <v>871</v>
      </c>
      <c r="E555" s="1">
        <v>57848</v>
      </c>
      <c r="F555" s="1" t="s">
        <v>38</v>
      </c>
      <c r="G555" s="1"/>
      <c r="H555" s="1" t="s">
        <v>126</v>
      </c>
      <c r="I555" s="1" t="s">
        <v>127</v>
      </c>
      <c r="J555" s="1" t="s">
        <v>128</v>
      </c>
      <c r="K555" s="1" t="s">
        <v>38</v>
      </c>
      <c r="L555" s="1" t="str">
        <f t="shared" si="16"/>
        <v>SUN-SOLAR</v>
      </c>
      <c r="M555" s="1">
        <v>1</v>
      </c>
      <c r="N555" s="1">
        <v>6.7000000000000004E-2</v>
      </c>
      <c r="O555" s="1">
        <v>587</v>
      </c>
      <c r="P555" s="1">
        <v>6.701E-2</v>
      </c>
      <c r="Q555" s="1">
        <v>1</v>
      </c>
      <c r="R555" s="1">
        <v>587</v>
      </c>
      <c r="S555" s="1">
        <f t="shared" si="17"/>
        <v>39.334870000000002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</row>
    <row r="556" spans="1:28">
      <c r="A556" s="1">
        <v>15832</v>
      </c>
      <c r="B556" s="1">
        <v>2021</v>
      </c>
      <c r="C556" s="1" t="s">
        <v>123</v>
      </c>
      <c r="D556" s="1" t="s">
        <v>872</v>
      </c>
      <c r="E556" s="1">
        <v>57383</v>
      </c>
      <c r="F556" s="1" t="s">
        <v>873</v>
      </c>
      <c r="G556" s="1"/>
      <c r="H556" s="1" t="s">
        <v>126</v>
      </c>
      <c r="I556" s="1" t="s">
        <v>127</v>
      </c>
      <c r="J556" s="1" t="s">
        <v>128</v>
      </c>
      <c r="K556" s="1" t="s">
        <v>38</v>
      </c>
      <c r="L556" s="1" t="str">
        <f t="shared" si="16"/>
        <v>SUN-SOLAR</v>
      </c>
      <c r="M556" s="1">
        <v>1.5</v>
      </c>
      <c r="N556" s="1">
        <v>0.153</v>
      </c>
      <c r="O556" s="1">
        <v>2010</v>
      </c>
      <c r="P556" s="1">
        <v>0.15296999999999999</v>
      </c>
      <c r="Q556" s="1">
        <v>1.5</v>
      </c>
      <c r="R556" s="1">
        <v>2010</v>
      </c>
      <c r="S556" s="1">
        <f t="shared" si="17"/>
        <v>307.46969999999999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</row>
    <row r="557" spans="1:28">
      <c r="A557" s="1">
        <v>15833</v>
      </c>
      <c r="B557" s="1">
        <v>2021</v>
      </c>
      <c r="C557" s="1" t="s">
        <v>123</v>
      </c>
      <c r="D557" s="1" t="s">
        <v>874</v>
      </c>
      <c r="E557" s="1">
        <v>56963</v>
      </c>
      <c r="F557" s="1" t="s">
        <v>875</v>
      </c>
      <c r="G557" s="1"/>
      <c r="H557" s="1" t="s">
        <v>126</v>
      </c>
      <c r="I557" s="1" t="s">
        <v>238</v>
      </c>
      <c r="J557" s="1" t="s">
        <v>166</v>
      </c>
      <c r="K557" s="1" t="s">
        <v>32</v>
      </c>
      <c r="L557" s="1" t="str">
        <f t="shared" si="16"/>
        <v>NG-GAS</v>
      </c>
      <c r="M557" s="1">
        <v>225.3</v>
      </c>
      <c r="N557" s="1">
        <v>0.22600000000000001</v>
      </c>
      <c r="O557" s="1">
        <v>446895</v>
      </c>
      <c r="P557" s="1">
        <v>0.22478999999999999</v>
      </c>
      <c r="Q557" s="1">
        <v>754.6</v>
      </c>
      <c r="R557" s="1">
        <v>1485949</v>
      </c>
      <c r="S557" s="1">
        <f t="shared" si="17"/>
        <v>100457.52704999999</v>
      </c>
      <c r="T557" s="1">
        <v>6.2E-2</v>
      </c>
      <c r="U557" s="1">
        <v>5.0000000000000001E-3</v>
      </c>
      <c r="V557" s="1">
        <v>904.53099999999995</v>
      </c>
      <c r="W557" s="1">
        <v>1.7000000000000001E-2</v>
      </c>
      <c r="X557" s="1">
        <v>45.832000000000001</v>
      </c>
      <c r="Y557" s="1">
        <v>3.3919999999999999</v>
      </c>
      <c r="Z557" s="1">
        <v>672043.62800000003</v>
      </c>
      <c r="AA557" s="1">
        <v>24697.146000000001</v>
      </c>
      <c r="AB557" s="1">
        <v>0</v>
      </c>
    </row>
    <row r="558" spans="1:28">
      <c r="A558" s="1">
        <v>15834</v>
      </c>
      <c r="B558" s="1">
        <v>2021</v>
      </c>
      <c r="C558" s="1" t="s">
        <v>123</v>
      </c>
      <c r="D558" s="1" t="s">
        <v>874</v>
      </c>
      <c r="E558" s="1">
        <v>56963</v>
      </c>
      <c r="F558" s="1" t="s">
        <v>876</v>
      </c>
      <c r="G558" s="1"/>
      <c r="H558" s="1" t="s">
        <v>126</v>
      </c>
      <c r="I558" s="1" t="s">
        <v>238</v>
      </c>
      <c r="J558" s="1" t="s">
        <v>166</v>
      </c>
      <c r="K558" s="1" t="s">
        <v>32</v>
      </c>
      <c r="L558" s="1" t="str">
        <f t="shared" si="16"/>
        <v>NG-GAS</v>
      </c>
      <c r="M558" s="1">
        <v>225.3</v>
      </c>
      <c r="N558" s="1">
        <v>0.23599999999999999</v>
      </c>
      <c r="O558" s="1">
        <v>465332</v>
      </c>
      <c r="P558" s="1">
        <v>0.22478999999999999</v>
      </c>
      <c r="Q558" s="1">
        <v>754.6</v>
      </c>
      <c r="R558" s="1">
        <v>1485949</v>
      </c>
      <c r="S558" s="1">
        <f t="shared" si="17"/>
        <v>104601.98027999999</v>
      </c>
      <c r="T558" s="1">
        <v>6.2E-2</v>
      </c>
      <c r="U558" s="1">
        <v>5.0000000000000001E-3</v>
      </c>
      <c r="V558" s="1">
        <v>904.53099999999995</v>
      </c>
      <c r="W558" s="1">
        <v>1.7000000000000001E-2</v>
      </c>
      <c r="X558" s="1">
        <v>45.832000000000001</v>
      </c>
      <c r="Y558" s="1">
        <v>3.3919999999999999</v>
      </c>
      <c r="Z558" s="1">
        <v>672043.62800000003</v>
      </c>
      <c r="AA558" s="1">
        <v>24697.146000000001</v>
      </c>
      <c r="AB558" s="1">
        <v>0</v>
      </c>
    </row>
    <row r="559" spans="1:28">
      <c r="A559" s="1">
        <v>15835</v>
      </c>
      <c r="B559" s="1">
        <v>2021</v>
      </c>
      <c r="C559" s="1" t="s">
        <v>123</v>
      </c>
      <c r="D559" s="1" t="s">
        <v>874</v>
      </c>
      <c r="E559" s="1">
        <v>56963</v>
      </c>
      <c r="F559" s="1" t="s">
        <v>382</v>
      </c>
      <c r="G559" s="1">
        <v>2</v>
      </c>
      <c r="H559" s="1" t="s">
        <v>126</v>
      </c>
      <c r="I559" s="1" t="s">
        <v>243</v>
      </c>
      <c r="J559" s="1" t="s">
        <v>166</v>
      </c>
      <c r="K559" s="1" t="s">
        <v>32</v>
      </c>
      <c r="L559" s="1" t="str">
        <f t="shared" si="16"/>
        <v>NG-GAS</v>
      </c>
      <c r="M559" s="1">
        <v>304</v>
      </c>
      <c r="N559" s="1">
        <v>0.215</v>
      </c>
      <c r="O559" s="1">
        <v>573722</v>
      </c>
      <c r="P559" s="1">
        <v>0.22478999999999999</v>
      </c>
      <c r="Q559" s="1">
        <v>754.6</v>
      </c>
      <c r="R559" s="1">
        <v>1485949</v>
      </c>
      <c r="S559" s="1">
        <f t="shared" si="17"/>
        <v>128966.96837999999</v>
      </c>
      <c r="T559" s="1">
        <v>6.2E-2</v>
      </c>
      <c r="U559" s="1">
        <v>5.0000000000000001E-3</v>
      </c>
      <c r="V559" s="1">
        <v>904.53099999999995</v>
      </c>
      <c r="W559" s="1">
        <v>1.7000000000000001E-2</v>
      </c>
      <c r="X559" s="1">
        <v>45.832000000000001</v>
      </c>
      <c r="Y559" s="1">
        <v>3.3919999999999999</v>
      </c>
      <c r="Z559" s="1">
        <v>672043.62800000003</v>
      </c>
      <c r="AA559" s="1">
        <v>24697.146000000001</v>
      </c>
      <c r="AB559" s="1">
        <v>0</v>
      </c>
    </row>
    <row r="560" spans="1:28">
      <c r="A560" s="1">
        <v>15836</v>
      </c>
      <c r="B560" s="1">
        <v>2021</v>
      </c>
      <c r="C560" s="1" t="s">
        <v>123</v>
      </c>
      <c r="D560" s="1" t="s">
        <v>877</v>
      </c>
      <c r="E560" s="1">
        <v>59186</v>
      </c>
      <c r="F560" s="1" t="s">
        <v>132</v>
      </c>
      <c r="G560" s="1"/>
      <c r="H560" s="1" t="s">
        <v>126</v>
      </c>
      <c r="I560" s="1" t="s">
        <v>127</v>
      </c>
      <c r="J560" s="1" t="s">
        <v>128</v>
      </c>
      <c r="K560" s="1" t="s">
        <v>38</v>
      </c>
      <c r="L560" s="1" t="str">
        <f t="shared" si="16"/>
        <v>SUN-SOLAR</v>
      </c>
      <c r="M560" s="1">
        <v>7</v>
      </c>
      <c r="N560" s="1">
        <v>0.188</v>
      </c>
      <c r="O560" s="1">
        <v>11557</v>
      </c>
      <c r="P560" s="1">
        <v>0.18847</v>
      </c>
      <c r="Q560" s="1">
        <v>7</v>
      </c>
      <c r="R560" s="1">
        <v>11557</v>
      </c>
      <c r="S560" s="1">
        <f t="shared" si="17"/>
        <v>2178.14779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</row>
    <row r="561" spans="1:28">
      <c r="A561" s="1">
        <v>15837</v>
      </c>
      <c r="B561" s="1">
        <v>2021</v>
      </c>
      <c r="C561" s="1" t="s">
        <v>123</v>
      </c>
      <c r="D561" s="1" t="s">
        <v>878</v>
      </c>
      <c r="E561" s="1">
        <v>6776</v>
      </c>
      <c r="F561" s="1" t="s">
        <v>134</v>
      </c>
      <c r="G561" s="1"/>
      <c r="H561" s="1" t="s">
        <v>126</v>
      </c>
      <c r="I561" s="1" t="s">
        <v>165</v>
      </c>
      <c r="J561" s="1" t="s">
        <v>218</v>
      </c>
      <c r="K561" s="1" t="s">
        <v>36</v>
      </c>
      <c r="L561" s="1" t="str">
        <f t="shared" si="16"/>
        <v>DFO-OIL</v>
      </c>
      <c r="M561" s="1">
        <v>27</v>
      </c>
      <c r="N561" s="1">
        <v>1E-3</v>
      </c>
      <c r="O561" s="1">
        <v>218</v>
      </c>
      <c r="P561" s="1">
        <v>9.2000000000000003E-4</v>
      </c>
      <c r="Q561" s="1">
        <v>27</v>
      </c>
      <c r="R561" s="1">
        <v>218</v>
      </c>
      <c r="S561" s="1">
        <f t="shared" si="17"/>
        <v>0.20056000000000002</v>
      </c>
      <c r="T561" s="1">
        <v>3.835</v>
      </c>
      <c r="U561" s="1">
        <v>4.5999999999999999E-2</v>
      </c>
      <c r="V561" s="1">
        <v>3200</v>
      </c>
      <c r="W561" s="1">
        <v>0.121</v>
      </c>
      <c r="X561" s="1">
        <v>0.41799999999999998</v>
      </c>
      <c r="Y561" s="1">
        <v>5.0000000000000001E-3</v>
      </c>
      <c r="Z561" s="1">
        <v>348.8</v>
      </c>
      <c r="AA561" s="1">
        <v>26.335999999999999</v>
      </c>
      <c r="AB561" s="1">
        <v>0</v>
      </c>
    </row>
    <row r="562" spans="1:28">
      <c r="A562" s="1">
        <v>15838</v>
      </c>
      <c r="B562" s="1">
        <v>2021</v>
      </c>
      <c r="C562" s="1" t="s">
        <v>123</v>
      </c>
      <c r="D562" s="1" t="s">
        <v>879</v>
      </c>
      <c r="E562" s="1">
        <v>60500</v>
      </c>
      <c r="F562" s="1" t="s">
        <v>134</v>
      </c>
      <c r="G562" s="1"/>
      <c r="H562" s="1" t="s">
        <v>126</v>
      </c>
      <c r="I562" s="1" t="s">
        <v>127</v>
      </c>
      <c r="J562" s="1" t="s">
        <v>128</v>
      </c>
      <c r="K562" s="1" t="s">
        <v>38</v>
      </c>
      <c r="L562" s="1" t="str">
        <f t="shared" si="16"/>
        <v>SUN-SOLAR</v>
      </c>
      <c r="M562" s="1">
        <v>1</v>
      </c>
      <c r="N562" s="1">
        <v>4.9000000000000002E-2</v>
      </c>
      <c r="O562" s="1">
        <v>428</v>
      </c>
      <c r="P562" s="1">
        <v>4.8860000000000001E-2</v>
      </c>
      <c r="Q562" s="1">
        <v>1</v>
      </c>
      <c r="R562" s="1">
        <v>428</v>
      </c>
      <c r="S562" s="1">
        <f t="shared" si="17"/>
        <v>20.91208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</row>
    <row r="563" spans="1:28">
      <c r="A563" s="1">
        <v>15839</v>
      </c>
      <c r="B563" s="1">
        <v>2021</v>
      </c>
      <c r="C563" s="1" t="s">
        <v>123</v>
      </c>
      <c r="D563" s="1" t="s">
        <v>880</v>
      </c>
      <c r="E563" s="1">
        <v>50885</v>
      </c>
      <c r="F563" s="1" t="s">
        <v>269</v>
      </c>
      <c r="G563" s="1">
        <v>2</v>
      </c>
      <c r="H563" s="1" t="s">
        <v>126</v>
      </c>
      <c r="I563" s="1" t="s">
        <v>271</v>
      </c>
      <c r="J563" s="1" t="s">
        <v>282</v>
      </c>
      <c r="K563" s="1" t="s">
        <v>29</v>
      </c>
      <c r="L563" s="1" t="str">
        <f t="shared" si="16"/>
        <v>MSW-BIOMASS</v>
      </c>
      <c r="M563" s="1">
        <v>14</v>
      </c>
      <c r="N563" s="1">
        <v>0.67600000000000005</v>
      </c>
      <c r="O563" s="1">
        <v>82898</v>
      </c>
      <c r="P563" s="1">
        <v>0.67595000000000005</v>
      </c>
      <c r="Q563" s="1">
        <v>14</v>
      </c>
      <c r="R563" s="1">
        <v>82898</v>
      </c>
      <c r="S563" s="1">
        <f t="shared" si="17"/>
        <v>56034.903100000003</v>
      </c>
      <c r="T563" s="1">
        <v>5.3710000000000004</v>
      </c>
      <c r="U563" s="1">
        <v>0.309</v>
      </c>
      <c r="V563" s="1">
        <v>2446.1930000000002</v>
      </c>
      <c r="W563" s="1">
        <v>1.569</v>
      </c>
      <c r="X563" s="1">
        <v>222.63</v>
      </c>
      <c r="Y563" s="1">
        <v>12.815</v>
      </c>
      <c r="Z563" s="1">
        <v>101392.24800000001</v>
      </c>
      <c r="AA563" s="1">
        <v>130084.34</v>
      </c>
      <c r="AB563" s="1">
        <v>0</v>
      </c>
    </row>
    <row r="564" spans="1:28">
      <c r="A564">
        <v>15840</v>
      </c>
      <c r="B564">
        <v>2021</v>
      </c>
      <c r="C564" t="s">
        <v>123</v>
      </c>
      <c r="D564" t="s">
        <v>881</v>
      </c>
      <c r="E564">
        <v>61630</v>
      </c>
      <c r="F564" t="s">
        <v>882</v>
      </c>
      <c r="H564" t="s">
        <v>126</v>
      </c>
      <c r="I564" t="s">
        <v>127</v>
      </c>
      <c r="J564" t="s">
        <v>128</v>
      </c>
      <c r="K564" s="1" t="s">
        <v>38</v>
      </c>
      <c r="L564" s="1" t="str">
        <f t="shared" si="16"/>
        <v>SUN-SOLAR</v>
      </c>
      <c r="M564">
        <v>1.3</v>
      </c>
      <c r="N564">
        <v>9.4E-2</v>
      </c>
      <c r="O564">
        <v>1069</v>
      </c>
      <c r="P564" s="1">
        <v>9.3869999999999995E-2</v>
      </c>
      <c r="Q564" s="1">
        <v>1.3</v>
      </c>
      <c r="R564" s="1">
        <v>1069</v>
      </c>
      <c r="S564" s="1">
        <f t="shared" si="17"/>
        <v>100.34702999999999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</row>
    <row r="565" spans="1:28">
      <c r="A565">
        <v>15841</v>
      </c>
      <c r="B565">
        <v>2021</v>
      </c>
      <c r="C565" t="s">
        <v>123</v>
      </c>
      <c r="D565" t="s">
        <v>883</v>
      </c>
      <c r="E565">
        <v>57805</v>
      </c>
      <c r="F565" t="s">
        <v>884</v>
      </c>
      <c r="H565" t="s">
        <v>126</v>
      </c>
      <c r="I565" t="s">
        <v>127</v>
      </c>
      <c r="J565" t="s">
        <v>128</v>
      </c>
      <c r="K565" s="1" t="s">
        <v>38</v>
      </c>
      <c r="L565" s="1" t="str">
        <f t="shared" si="16"/>
        <v>SUN-SOLAR</v>
      </c>
      <c r="M565">
        <v>1.4</v>
      </c>
      <c r="N565">
        <v>0</v>
      </c>
      <c r="O565">
        <v>0</v>
      </c>
      <c r="P565" s="1">
        <v>0</v>
      </c>
      <c r="Q565" s="1">
        <v>1.4</v>
      </c>
      <c r="R565" s="1">
        <v>0</v>
      </c>
      <c r="S565" s="1">
        <f t="shared" si="17"/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</row>
    <row r="566" spans="1:28">
      <c r="A566">
        <v>15842</v>
      </c>
      <c r="B566">
        <v>2021</v>
      </c>
      <c r="C566" t="s">
        <v>123</v>
      </c>
      <c r="D566" t="s">
        <v>885</v>
      </c>
      <c r="E566">
        <v>58361</v>
      </c>
      <c r="F566" t="s">
        <v>886</v>
      </c>
      <c r="H566" t="s">
        <v>126</v>
      </c>
      <c r="I566" t="s">
        <v>127</v>
      </c>
      <c r="J566" t="s">
        <v>128</v>
      </c>
      <c r="K566" s="1" t="s">
        <v>38</v>
      </c>
      <c r="L566" s="1" t="str">
        <f t="shared" si="16"/>
        <v>SUN-SOLAR</v>
      </c>
      <c r="M566">
        <v>3</v>
      </c>
      <c r="N566">
        <v>0.16500000000000001</v>
      </c>
      <c r="O566">
        <v>4331</v>
      </c>
      <c r="P566" s="1">
        <v>0.1648</v>
      </c>
      <c r="Q566" s="1">
        <v>3</v>
      </c>
      <c r="R566" s="1">
        <v>4331</v>
      </c>
      <c r="S566" s="1">
        <f t="shared" si="17"/>
        <v>713.74879999999996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</row>
    <row r="567" spans="1:28">
      <c r="A567">
        <v>15843</v>
      </c>
      <c r="B567">
        <v>2021</v>
      </c>
      <c r="C567" t="s">
        <v>123</v>
      </c>
      <c r="D567" t="s">
        <v>887</v>
      </c>
      <c r="E567">
        <v>59751</v>
      </c>
      <c r="F567" t="s">
        <v>888</v>
      </c>
      <c r="H567" t="s">
        <v>126</v>
      </c>
      <c r="I567" t="s">
        <v>127</v>
      </c>
      <c r="J567" t="s">
        <v>128</v>
      </c>
      <c r="K567" s="1" t="s">
        <v>38</v>
      </c>
      <c r="L567" s="1" t="str">
        <f t="shared" si="16"/>
        <v>SUN-SOLAR</v>
      </c>
      <c r="M567">
        <v>1.2</v>
      </c>
      <c r="N567">
        <v>0.17100000000000001</v>
      </c>
      <c r="O567">
        <v>1794</v>
      </c>
      <c r="P567" s="1">
        <v>0.17066000000000001</v>
      </c>
      <c r="Q567" s="1">
        <v>1.2</v>
      </c>
      <c r="R567" s="1">
        <v>1794</v>
      </c>
      <c r="S567" s="1">
        <f t="shared" si="17"/>
        <v>306.16404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</row>
    <row r="568" spans="1:28">
      <c r="A568">
        <v>15844</v>
      </c>
      <c r="B568">
        <v>2021</v>
      </c>
      <c r="C568" t="s">
        <v>123</v>
      </c>
      <c r="D568" t="s">
        <v>889</v>
      </c>
      <c r="E568">
        <v>59116</v>
      </c>
      <c r="F568" t="s">
        <v>890</v>
      </c>
      <c r="H568" t="s">
        <v>126</v>
      </c>
      <c r="I568" t="s">
        <v>155</v>
      </c>
      <c r="J568" t="s">
        <v>156</v>
      </c>
      <c r="K568" s="1" t="s">
        <v>29</v>
      </c>
      <c r="L568" s="1" t="str">
        <f t="shared" si="16"/>
        <v>LFG-BIOMASS</v>
      </c>
      <c r="M568">
        <v>3.2</v>
      </c>
      <c r="N568">
        <v>0.17</v>
      </c>
      <c r="O568">
        <v>4771</v>
      </c>
      <c r="P568" s="1">
        <v>0.17019999999999999</v>
      </c>
      <c r="Q568" s="1">
        <v>3.2</v>
      </c>
      <c r="R568" s="1">
        <v>4771</v>
      </c>
      <c r="S568" s="1">
        <f t="shared" si="17"/>
        <v>812.02419999999995</v>
      </c>
      <c r="T568" s="1">
        <v>0</v>
      </c>
      <c r="U568" s="1">
        <v>0.41799999999999998</v>
      </c>
      <c r="V568" s="1">
        <v>0</v>
      </c>
      <c r="W568" s="1">
        <v>0</v>
      </c>
      <c r="X568" s="1">
        <v>0</v>
      </c>
      <c r="Y568" s="1">
        <v>0.996</v>
      </c>
      <c r="Z568" s="1">
        <v>0</v>
      </c>
      <c r="AA568" s="1">
        <v>0</v>
      </c>
      <c r="AB568" s="1">
        <v>0</v>
      </c>
    </row>
    <row r="569" spans="1:28">
      <c r="A569">
        <v>15845</v>
      </c>
      <c r="B569">
        <v>2021</v>
      </c>
      <c r="C569" t="s">
        <v>123</v>
      </c>
      <c r="D569" t="s">
        <v>891</v>
      </c>
      <c r="E569">
        <v>57839</v>
      </c>
      <c r="F569" t="s">
        <v>892</v>
      </c>
      <c r="H569" t="s">
        <v>126</v>
      </c>
      <c r="I569" t="s">
        <v>238</v>
      </c>
      <c r="J569" t="s">
        <v>166</v>
      </c>
      <c r="K569" s="1" t="s">
        <v>32</v>
      </c>
      <c r="L569" s="1" t="str">
        <f t="shared" si="16"/>
        <v>NG-GAS</v>
      </c>
      <c r="M569">
        <v>222.7</v>
      </c>
      <c r="N569">
        <v>0.61799999999999999</v>
      </c>
      <c r="O569">
        <v>1205541</v>
      </c>
      <c r="P569" s="1">
        <v>0.54035</v>
      </c>
      <c r="Q569" s="1">
        <v>772.9</v>
      </c>
      <c r="R569" s="1">
        <v>3658507</v>
      </c>
      <c r="S569" s="1">
        <f t="shared" si="17"/>
        <v>651414.07935000001</v>
      </c>
      <c r="T569" s="1">
        <v>0.04</v>
      </c>
      <c r="U569" s="1">
        <v>4.0000000000000001E-3</v>
      </c>
      <c r="V569" s="1">
        <v>804.30100000000004</v>
      </c>
      <c r="W569" s="1">
        <v>1.4999999999999999E-2</v>
      </c>
      <c r="X569" s="1">
        <v>73.552000000000007</v>
      </c>
      <c r="Y569" s="1">
        <v>7.4269999999999996</v>
      </c>
      <c r="Z569" s="1">
        <v>1471270.05</v>
      </c>
      <c r="AA569" s="1">
        <v>55979.228000000003</v>
      </c>
      <c r="AB569" s="1">
        <v>0</v>
      </c>
    </row>
    <row r="570" spans="1:28">
      <c r="A570">
        <v>15846</v>
      </c>
      <c r="B570">
        <v>2021</v>
      </c>
      <c r="C570" t="s">
        <v>123</v>
      </c>
      <c r="D570" t="s">
        <v>891</v>
      </c>
      <c r="E570">
        <v>57839</v>
      </c>
      <c r="F570" t="s">
        <v>893</v>
      </c>
      <c r="H570" t="s">
        <v>126</v>
      </c>
      <c r="I570" t="s">
        <v>238</v>
      </c>
      <c r="J570" t="s">
        <v>166</v>
      </c>
      <c r="K570" s="1" t="s">
        <v>32</v>
      </c>
      <c r="L570" s="1" t="str">
        <f t="shared" si="16"/>
        <v>NG-GAS</v>
      </c>
      <c r="M570">
        <v>222.7</v>
      </c>
      <c r="N570">
        <v>0.54</v>
      </c>
      <c r="O570">
        <v>1053247</v>
      </c>
      <c r="P570" s="1">
        <v>0.54035</v>
      </c>
      <c r="Q570" s="1">
        <v>772.9</v>
      </c>
      <c r="R570" s="1">
        <v>3658507</v>
      </c>
      <c r="S570" s="1">
        <f t="shared" si="17"/>
        <v>569122.01645</v>
      </c>
      <c r="T570" s="1">
        <v>0.04</v>
      </c>
      <c r="U570" s="1">
        <v>4.0000000000000001E-3</v>
      </c>
      <c r="V570" s="1">
        <v>804.30100000000004</v>
      </c>
      <c r="W570" s="1">
        <v>1.4999999999999999E-2</v>
      </c>
      <c r="X570" s="1">
        <v>73.552000000000007</v>
      </c>
      <c r="Y570" s="1">
        <v>7.4269999999999996</v>
      </c>
      <c r="Z570" s="1">
        <v>1471270.05</v>
      </c>
      <c r="AA570" s="1">
        <v>55979.228000000003</v>
      </c>
      <c r="AB570" s="1">
        <v>0</v>
      </c>
    </row>
    <row r="571" spans="1:28">
      <c r="A571">
        <v>15847</v>
      </c>
      <c r="B571">
        <v>2021</v>
      </c>
      <c r="C571" t="s">
        <v>123</v>
      </c>
      <c r="D571" t="s">
        <v>891</v>
      </c>
      <c r="E571">
        <v>57839</v>
      </c>
      <c r="F571" t="s">
        <v>894</v>
      </c>
      <c r="G571">
        <v>2</v>
      </c>
      <c r="H571" t="s">
        <v>126</v>
      </c>
      <c r="I571" t="s">
        <v>243</v>
      </c>
      <c r="J571" t="s">
        <v>166</v>
      </c>
      <c r="K571" s="1" t="s">
        <v>32</v>
      </c>
      <c r="L571" s="1" t="str">
        <f t="shared" si="16"/>
        <v>NG-GAS</v>
      </c>
      <c r="M571">
        <v>327.5</v>
      </c>
      <c r="N571">
        <v>0.48799999999999999</v>
      </c>
      <c r="O571">
        <v>1399719</v>
      </c>
      <c r="P571" s="1">
        <v>0.54035</v>
      </c>
      <c r="Q571" s="1">
        <v>772.9</v>
      </c>
      <c r="R571" s="1">
        <v>3658507</v>
      </c>
      <c r="S571" s="1">
        <f t="shared" si="17"/>
        <v>756338.16165000002</v>
      </c>
      <c r="T571" s="1">
        <v>0.04</v>
      </c>
      <c r="U571" s="1">
        <v>4.0000000000000001E-3</v>
      </c>
      <c r="V571" s="1">
        <v>804.30100000000004</v>
      </c>
      <c r="W571" s="1">
        <v>1.4999999999999999E-2</v>
      </c>
      <c r="X571" s="1">
        <v>73.552000000000007</v>
      </c>
      <c r="Y571" s="1">
        <v>7.4269999999999996</v>
      </c>
      <c r="Z571" s="1">
        <v>1471270.05</v>
      </c>
      <c r="AA571" s="1">
        <v>55979.228000000003</v>
      </c>
      <c r="AB571" s="1">
        <v>0</v>
      </c>
    </row>
    <row r="572" spans="1:28">
      <c r="A572">
        <v>15848</v>
      </c>
      <c r="B572">
        <v>2021</v>
      </c>
      <c r="C572" t="s">
        <v>123</v>
      </c>
      <c r="D572" t="s">
        <v>895</v>
      </c>
      <c r="E572">
        <v>6522</v>
      </c>
      <c r="F572" t="s">
        <v>134</v>
      </c>
      <c r="H572" t="s">
        <v>126</v>
      </c>
      <c r="I572" t="s">
        <v>896</v>
      </c>
      <c r="J572" t="s">
        <v>441</v>
      </c>
      <c r="K572" s="1" t="s">
        <v>34</v>
      </c>
      <c r="L572" s="1" t="str">
        <f t="shared" si="16"/>
        <v>WAT-HYDRO</v>
      </c>
      <c r="M572">
        <v>151</v>
      </c>
      <c r="N572">
        <v>-0.03</v>
      </c>
      <c r="O572">
        <v>-40025.667000000001</v>
      </c>
      <c r="P572" s="1">
        <v>0</v>
      </c>
      <c r="Q572" s="1">
        <v>453</v>
      </c>
      <c r="R572" s="1">
        <v>-120077.001</v>
      </c>
      <c r="S572" s="1">
        <f t="shared" si="17"/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</row>
    <row r="573" spans="1:28">
      <c r="A573">
        <v>15849</v>
      </c>
      <c r="B573">
        <v>2021</v>
      </c>
      <c r="C573" t="s">
        <v>123</v>
      </c>
      <c r="D573" t="s">
        <v>895</v>
      </c>
      <c r="E573">
        <v>6522</v>
      </c>
      <c r="F573" t="s">
        <v>187</v>
      </c>
      <c r="H573" t="s">
        <v>126</v>
      </c>
      <c r="I573" t="s">
        <v>896</v>
      </c>
      <c r="J573" t="s">
        <v>441</v>
      </c>
      <c r="K573" s="1" t="s">
        <v>34</v>
      </c>
      <c r="L573" s="1" t="str">
        <f t="shared" si="16"/>
        <v>WAT-HYDRO</v>
      </c>
      <c r="M573">
        <v>151</v>
      </c>
      <c r="N573">
        <v>-0.03</v>
      </c>
      <c r="O573">
        <v>-40025.667000000001</v>
      </c>
      <c r="P573" s="1">
        <v>0</v>
      </c>
      <c r="Q573" s="1">
        <v>453</v>
      </c>
      <c r="R573" s="1">
        <v>-120077.001</v>
      </c>
      <c r="S573" s="1">
        <f t="shared" si="17"/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</row>
    <row r="574" spans="1:28">
      <c r="A574">
        <v>15850</v>
      </c>
      <c r="B574">
        <v>2021</v>
      </c>
      <c r="C574" t="s">
        <v>123</v>
      </c>
      <c r="D574" t="s">
        <v>895</v>
      </c>
      <c r="E574">
        <v>6522</v>
      </c>
      <c r="F574" t="s">
        <v>188</v>
      </c>
      <c r="H574" t="s">
        <v>126</v>
      </c>
      <c r="I574" t="s">
        <v>896</v>
      </c>
      <c r="J574" t="s">
        <v>441</v>
      </c>
      <c r="K574" s="1" t="s">
        <v>34</v>
      </c>
      <c r="L574" s="1" t="str">
        <f t="shared" si="16"/>
        <v>WAT-HYDRO</v>
      </c>
      <c r="M574">
        <v>151</v>
      </c>
      <c r="N574">
        <v>-0.03</v>
      </c>
      <c r="O574">
        <v>-40025.667000000001</v>
      </c>
      <c r="P574" s="1">
        <v>0</v>
      </c>
      <c r="Q574" s="1">
        <v>453</v>
      </c>
      <c r="R574" s="1">
        <v>-120077.001</v>
      </c>
      <c r="S574" s="1">
        <f t="shared" si="17"/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</row>
    <row r="575" spans="1:28">
      <c r="A575">
        <v>15851</v>
      </c>
      <c r="B575">
        <v>2021</v>
      </c>
      <c r="C575" t="s">
        <v>123</v>
      </c>
      <c r="D575" t="s">
        <v>897</v>
      </c>
      <c r="E575">
        <v>57382</v>
      </c>
      <c r="F575" t="s">
        <v>898</v>
      </c>
      <c r="H575" t="s">
        <v>126</v>
      </c>
      <c r="I575" t="s">
        <v>127</v>
      </c>
      <c r="J575" t="s">
        <v>128</v>
      </c>
      <c r="K575" s="1" t="s">
        <v>38</v>
      </c>
      <c r="L575" s="1" t="str">
        <f t="shared" si="16"/>
        <v>SUN-SOLAR</v>
      </c>
      <c r="M575">
        <v>3.6</v>
      </c>
      <c r="N575">
        <v>0.122</v>
      </c>
      <c r="O575">
        <v>3852</v>
      </c>
      <c r="P575" s="1">
        <v>0.12214999999999999</v>
      </c>
      <c r="Q575" s="1">
        <v>3.6</v>
      </c>
      <c r="R575" s="1">
        <v>3852</v>
      </c>
      <c r="S575" s="1">
        <f t="shared" si="17"/>
        <v>470.52179999999998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</row>
  </sheetData>
  <autoFilter ref="A2:AB575" xr:uid="{97A23137-6ACB-4371-81D8-61291E8D6E3E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EC78-A577-41EC-A625-BDB4FB73195B}">
  <sheetPr filterMode="1"/>
  <dimension ref="A1:AF575"/>
  <sheetViews>
    <sheetView workbookViewId="0">
      <pane xSplit="5" ySplit="2" topLeftCell="F433" activePane="bottomRight" state="frozen"/>
      <selection pane="topRight" activeCell="F1" sqref="F1"/>
      <selection pane="bottomLeft" activeCell="A3" sqref="A3"/>
      <selection pane="bottomRight" activeCell="J2" sqref="J2:J575"/>
    </sheetView>
  </sheetViews>
  <sheetFormatPr defaultColWidth="8.6640625" defaultRowHeight="14.4"/>
  <cols>
    <col min="1" max="2" width="9" bestFit="1" customWidth="1"/>
    <col min="4" max="4" width="32.33203125" bestFit="1" customWidth="1"/>
    <col min="5" max="5" width="9" bestFit="1" customWidth="1"/>
    <col min="12" max="12" width="9" bestFit="1" customWidth="1"/>
    <col min="14" max="14" width="9" bestFit="1" customWidth="1"/>
    <col min="15" max="15" width="11" bestFit="1" customWidth="1"/>
    <col min="16" max="20" width="9" bestFit="1" customWidth="1"/>
    <col min="32" max="32" width="9" bestFit="1" customWidth="1"/>
  </cols>
  <sheetData>
    <row r="1" spans="1:32" ht="60.6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86</v>
      </c>
      <c r="L1" s="2" t="s">
        <v>87</v>
      </c>
      <c r="M1" s="2" t="s">
        <v>88</v>
      </c>
      <c r="N1" s="2" t="s">
        <v>899</v>
      </c>
      <c r="O1" s="2" t="s">
        <v>900</v>
      </c>
      <c r="P1" s="2" t="s">
        <v>901</v>
      </c>
      <c r="Q1" s="2" t="s">
        <v>97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>
      <c r="A2" s="1" t="s">
        <v>98</v>
      </c>
      <c r="B2" s="1" t="s">
        <v>99</v>
      </c>
      <c r="C2" s="1" t="s">
        <v>100</v>
      </c>
      <c r="D2" s="1" t="s">
        <v>101</v>
      </c>
      <c r="E2" s="1" t="s">
        <v>102</v>
      </c>
      <c r="F2" s="1" t="s">
        <v>103</v>
      </c>
      <c r="G2" s="1" t="s">
        <v>104</v>
      </c>
      <c r="H2" s="1" t="s">
        <v>105</v>
      </c>
      <c r="I2" s="1" t="s">
        <v>106</v>
      </c>
      <c r="J2" s="1" t="s">
        <v>107</v>
      </c>
      <c r="K2" s="1" t="s">
        <v>109</v>
      </c>
      <c r="L2" s="1" t="s">
        <v>110</v>
      </c>
      <c r="M2" s="1" t="s">
        <v>111</v>
      </c>
      <c r="N2" s="1" t="s">
        <v>902</v>
      </c>
      <c r="O2" s="1" t="s">
        <v>903</v>
      </c>
      <c r="P2" s="1" t="s">
        <v>904</v>
      </c>
      <c r="Q2" s="1" t="s">
        <v>122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idden="1">
      <c r="A3" s="1">
        <v>15279</v>
      </c>
      <c r="B3" s="1">
        <v>2021</v>
      </c>
      <c r="C3" s="1" t="s">
        <v>123</v>
      </c>
      <c r="D3" s="1" t="s">
        <v>124</v>
      </c>
      <c r="E3" s="1">
        <v>64023</v>
      </c>
      <c r="F3" s="1" t="s">
        <v>125</v>
      </c>
      <c r="G3" s="1"/>
      <c r="H3" s="1" t="s">
        <v>126</v>
      </c>
      <c r="I3" s="1" t="s">
        <v>127</v>
      </c>
      <c r="J3" s="1" t="s">
        <v>128</v>
      </c>
      <c r="K3" s="1">
        <v>2.2999999999999998</v>
      </c>
      <c r="L3" s="1">
        <v>0.17299999999999999</v>
      </c>
      <c r="M3" s="1">
        <v>3485</v>
      </c>
      <c r="N3" s="1">
        <v>1830</v>
      </c>
      <c r="O3" s="1" t="s">
        <v>905</v>
      </c>
      <c r="P3" s="1">
        <v>2017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idden="1">
      <c r="A4" s="1">
        <v>15280</v>
      </c>
      <c r="B4" s="1">
        <v>2021</v>
      </c>
      <c r="C4" s="1" t="s">
        <v>123</v>
      </c>
      <c r="D4" s="1" t="s">
        <v>129</v>
      </c>
      <c r="E4" s="1">
        <v>64025</v>
      </c>
      <c r="F4" s="1" t="s">
        <v>130</v>
      </c>
      <c r="G4" s="1"/>
      <c r="H4" s="1" t="s">
        <v>126</v>
      </c>
      <c r="I4" s="1" t="s">
        <v>127</v>
      </c>
      <c r="J4" s="1" t="s">
        <v>128</v>
      </c>
      <c r="K4" s="1">
        <v>1.2</v>
      </c>
      <c r="L4" s="1">
        <v>0.17</v>
      </c>
      <c r="M4" s="1">
        <v>1788</v>
      </c>
      <c r="N4" s="1">
        <v>939</v>
      </c>
      <c r="O4" s="1" t="s">
        <v>905</v>
      </c>
      <c r="P4" s="1">
        <v>2020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idden="1">
      <c r="A5" s="1">
        <v>15281</v>
      </c>
      <c r="B5" s="1">
        <v>2021</v>
      </c>
      <c r="C5" s="1" t="s">
        <v>123</v>
      </c>
      <c r="D5" s="1" t="s">
        <v>131</v>
      </c>
      <c r="E5" s="1">
        <v>59371</v>
      </c>
      <c r="F5" s="1" t="s">
        <v>132</v>
      </c>
      <c r="G5" s="1"/>
      <c r="H5" s="1" t="s">
        <v>126</v>
      </c>
      <c r="I5" s="1" t="s">
        <v>127</v>
      </c>
      <c r="J5" s="1" t="s">
        <v>128</v>
      </c>
      <c r="K5" s="1">
        <v>1.5</v>
      </c>
      <c r="L5" s="1">
        <v>0.161</v>
      </c>
      <c r="M5" s="1">
        <v>2122</v>
      </c>
      <c r="N5" s="1">
        <v>1114</v>
      </c>
      <c r="O5" s="1" t="s">
        <v>905</v>
      </c>
      <c r="P5" s="1">
        <v>2012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idden="1">
      <c r="A6" s="1">
        <v>15282</v>
      </c>
      <c r="B6" s="1">
        <v>2021</v>
      </c>
      <c r="C6" s="1" t="s">
        <v>123</v>
      </c>
      <c r="D6" s="1" t="s">
        <v>133</v>
      </c>
      <c r="E6" s="1">
        <v>57458</v>
      </c>
      <c r="F6" s="1" t="s">
        <v>134</v>
      </c>
      <c r="G6" s="1"/>
      <c r="H6" s="1" t="s">
        <v>126</v>
      </c>
      <c r="I6" s="1" t="s">
        <v>127</v>
      </c>
      <c r="J6" s="1" t="s">
        <v>128</v>
      </c>
      <c r="K6" s="1">
        <v>3.8</v>
      </c>
      <c r="L6" s="1">
        <v>0.13900000000000001</v>
      </c>
      <c r="M6" s="1">
        <v>4629</v>
      </c>
      <c r="N6" s="1">
        <v>2430</v>
      </c>
      <c r="O6" s="1" t="s">
        <v>905</v>
      </c>
      <c r="P6" s="1">
        <v>2011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idden="1">
      <c r="A7" s="1">
        <v>15283</v>
      </c>
      <c r="B7" s="1">
        <v>2021</v>
      </c>
      <c r="C7" s="1" t="s">
        <v>123</v>
      </c>
      <c r="D7" s="1" t="s">
        <v>135</v>
      </c>
      <c r="E7" s="1">
        <v>58187</v>
      </c>
      <c r="F7" s="1" t="s">
        <v>134</v>
      </c>
      <c r="G7" s="1"/>
      <c r="H7" s="1" t="s">
        <v>126</v>
      </c>
      <c r="I7" s="1" t="s">
        <v>127</v>
      </c>
      <c r="J7" s="1" t="s">
        <v>128</v>
      </c>
      <c r="K7" s="1">
        <v>1.9</v>
      </c>
      <c r="L7" s="1">
        <v>0.153</v>
      </c>
      <c r="M7" s="1">
        <v>2540</v>
      </c>
      <c r="N7" s="1">
        <v>1333</v>
      </c>
      <c r="O7" s="1" t="s">
        <v>905</v>
      </c>
      <c r="P7" s="1">
        <v>2012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idden="1">
      <c r="A8" s="1">
        <v>15284</v>
      </c>
      <c r="B8" s="1">
        <v>2021</v>
      </c>
      <c r="C8" s="1" t="s">
        <v>123</v>
      </c>
      <c r="D8" s="1" t="s">
        <v>136</v>
      </c>
      <c r="E8" s="1">
        <v>59365</v>
      </c>
      <c r="F8" s="1" t="s">
        <v>132</v>
      </c>
      <c r="G8" s="1"/>
      <c r="H8" s="1" t="s">
        <v>126</v>
      </c>
      <c r="I8" s="1" t="s">
        <v>127</v>
      </c>
      <c r="J8" s="1" t="s">
        <v>128</v>
      </c>
      <c r="K8" s="1">
        <v>2.6</v>
      </c>
      <c r="L8" s="1">
        <v>5.6000000000000001E-2</v>
      </c>
      <c r="M8" s="1">
        <v>1281</v>
      </c>
      <c r="N8" s="1">
        <v>673</v>
      </c>
      <c r="O8" s="1" t="s">
        <v>905</v>
      </c>
      <c r="P8" s="1">
        <v>2014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idden="1">
      <c r="A9" s="1">
        <v>15285</v>
      </c>
      <c r="B9" s="1">
        <v>2021</v>
      </c>
      <c r="C9" s="1" t="s">
        <v>123</v>
      </c>
      <c r="D9" s="1" t="s">
        <v>137</v>
      </c>
      <c r="E9" s="1">
        <v>61224</v>
      </c>
      <c r="F9" s="1" t="s">
        <v>138</v>
      </c>
      <c r="G9" s="1"/>
      <c r="H9" s="1" t="s">
        <v>126</v>
      </c>
      <c r="I9" s="1" t="s">
        <v>127</v>
      </c>
      <c r="J9" s="1" t="s">
        <v>128</v>
      </c>
      <c r="K9" s="1">
        <v>1.8</v>
      </c>
      <c r="L9" s="1">
        <v>0.11799999999999999</v>
      </c>
      <c r="M9" s="1">
        <v>1864</v>
      </c>
      <c r="N9" s="1">
        <v>979</v>
      </c>
      <c r="O9" s="1" t="s">
        <v>905</v>
      </c>
      <c r="P9" s="1">
        <v>2011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idden="1">
      <c r="A10" s="1">
        <v>15286</v>
      </c>
      <c r="B10" s="1">
        <v>2021</v>
      </c>
      <c r="C10" s="1" t="s">
        <v>123</v>
      </c>
      <c r="D10" s="1" t="s">
        <v>139</v>
      </c>
      <c r="E10" s="1">
        <v>59370</v>
      </c>
      <c r="F10" s="1" t="s">
        <v>132</v>
      </c>
      <c r="G10" s="1"/>
      <c r="H10" s="1" t="s">
        <v>126</v>
      </c>
      <c r="I10" s="1" t="s">
        <v>127</v>
      </c>
      <c r="J10" s="1" t="s">
        <v>128</v>
      </c>
      <c r="K10" s="1">
        <v>1.4</v>
      </c>
      <c r="L10" s="1">
        <v>0.16200000000000001</v>
      </c>
      <c r="M10" s="1">
        <v>1990</v>
      </c>
      <c r="N10" s="1">
        <v>1045</v>
      </c>
      <c r="O10" s="1" t="s">
        <v>905</v>
      </c>
      <c r="P10" s="1">
        <v>2012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idden="1">
      <c r="A11" s="1">
        <v>15287</v>
      </c>
      <c r="B11" s="1">
        <v>2021</v>
      </c>
      <c r="C11" s="1" t="s">
        <v>123</v>
      </c>
      <c r="D11" s="1" t="s">
        <v>140</v>
      </c>
      <c r="E11" s="1">
        <v>63366</v>
      </c>
      <c r="F11" s="1" t="s">
        <v>134</v>
      </c>
      <c r="G11" s="1"/>
      <c r="H11" s="1" t="s">
        <v>126</v>
      </c>
      <c r="I11" s="1" t="s">
        <v>127</v>
      </c>
      <c r="J11" s="1" t="s">
        <v>128</v>
      </c>
      <c r="K11" s="1">
        <v>1.4</v>
      </c>
      <c r="L11" s="1">
        <v>0.17</v>
      </c>
      <c r="M11" s="1">
        <v>2091</v>
      </c>
      <c r="N11" s="1">
        <v>1098</v>
      </c>
      <c r="O11" s="1" t="s">
        <v>905</v>
      </c>
      <c r="P11" s="1">
        <v>2019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idden="1">
      <c r="A12" s="1">
        <v>15288</v>
      </c>
      <c r="B12" s="1">
        <v>2021</v>
      </c>
      <c r="C12" s="1" t="s">
        <v>123</v>
      </c>
      <c r="D12" s="1" t="s">
        <v>141</v>
      </c>
      <c r="E12" s="1">
        <v>62325</v>
      </c>
      <c r="F12" s="1" t="s">
        <v>134</v>
      </c>
      <c r="G12" s="1"/>
      <c r="H12" s="1" t="s">
        <v>126</v>
      </c>
      <c r="I12" s="1" t="s">
        <v>127</v>
      </c>
      <c r="J12" s="1" t="s">
        <v>128</v>
      </c>
      <c r="K12" s="1">
        <v>1.5</v>
      </c>
      <c r="L12" s="1">
        <v>0.187</v>
      </c>
      <c r="M12" s="1">
        <v>2454</v>
      </c>
      <c r="N12" s="1">
        <v>1288</v>
      </c>
      <c r="O12" s="1" t="s">
        <v>905</v>
      </c>
      <c r="P12" s="1">
        <v>2018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idden="1">
      <c r="A13" s="1">
        <v>15289</v>
      </c>
      <c r="B13" s="1">
        <v>2021</v>
      </c>
      <c r="C13" s="1" t="s">
        <v>123</v>
      </c>
      <c r="D13" s="1" t="s">
        <v>142</v>
      </c>
      <c r="E13" s="1">
        <v>64194</v>
      </c>
      <c r="F13" s="1" t="s">
        <v>143</v>
      </c>
      <c r="G13" s="1"/>
      <c r="H13" s="1" t="s">
        <v>126</v>
      </c>
      <c r="I13" s="1" t="s">
        <v>127</v>
      </c>
      <c r="J13" s="1" t="s">
        <v>128</v>
      </c>
      <c r="K13" s="1">
        <v>1.4</v>
      </c>
      <c r="L13" s="1">
        <v>0.159</v>
      </c>
      <c r="M13" s="1">
        <v>1946</v>
      </c>
      <c r="N13" s="1">
        <v>1022</v>
      </c>
      <c r="O13" s="1" t="s">
        <v>905</v>
      </c>
      <c r="P13" s="1">
        <v>2019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idden="1">
      <c r="A14" s="1">
        <v>15290</v>
      </c>
      <c r="B14" s="1">
        <v>2021</v>
      </c>
      <c r="C14" s="1" t="s">
        <v>123</v>
      </c>
      <c r="D14" s="1" t="s">
        <v>144</v>
      </c>
      <c r="E14" s="1">
        <v>65289</v>
      </c>
      <c r="F14" s="1" t="s">
        <v>134</v>
      </c>
      <c r="G14" s="1"/>
      <c r="H14" s="1" t="s">
        <v>126</v>
      </c>
      <c r="I14" s="1" t="s">
        <v>127</v>
      </c>
      <c r="J14" s="1" t="s">
        <v>128</v>
      </c>
      <c r="K14" s="1">
        <v>1.5</v>
      </c>
      <c r="L14" s="1">
        <v>2.5999999999999999E-2</v>
      </c>
      <c r="M14" s="1">
        <v>347</v>
      </c>
      <c r="N14" s="1">
        <v>0</v>
      </c>
      <c r="O14" s="1" t="s">
        <v>905</v>
      </c>
      <c r="P14" s="1">
        <v>2021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idden="1">
      <c r="A15" s="1">
        <v>15291</v>
      </c>
      <c r="B15" s="1">
        <v>2021</v>
      </c>
      <c r="C15" s="1" t="s">
        <v>123</v>
      </c>
      <c r="D15" s="1" t="s">
        <v>145</v>
      </c>
      <c r="E15" s="1">
        <v>65280</v>
      </c>
      <c r="F15" s="1" t="s">
        <v>134</v>
      </c>
      <c r="G15" s="1"/>
      <c r="H15" s="1" t="s">
        <v>126</v>
      </c>
      <c r="I15" s="1" t="s">
        <v>127</v>
      </c>
      <c r="J15" s="1" t="s">
        <v>128</v>
      </c>
      <c r="K15" s="1">
        <v>1.5</v>
      </c>
      <c r="L15" s="1">
        <v>0.04</v>
      </c>
      <c r="M15" s="1">
        <v>525</v>
      </c>
      <c r="N15" s="1">
        <v>262</v>
      </c>
      <c r="O15" s="1" t="s">
        <v>905</v>
      </c>
      <c r="P15" s="1">
        <v>2021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idden="1">
      <c r="A16" s="1">
        <v>15292</v>
      </c>
      <c r="B16" s="1">
        <v>2021</v>
      </c>
      <c r="C16" s="1" t="s">
        <v>123</v>
      </c>
      <c r="D16" s="1" t="s">
        <v>146</v>
      </c>
      <c r="E16" s="1">
        <v>64195</v>
      </c>
      <c r="F16" s="1" t="s">
        <v>143</v>
      </c>
      <c r="G16" s="1"/>
      <c r="H16" s="1" t="s">
        <v>126</v>
      </c>
      <c r="I16" s="1" t="s">
        <v>127</v>
      </c>
      <c r="J16" s="1" t="s">
        <v>128</v>
      </c>
      <c r="K16" s="1">
        <v>1.1000000000000001</v>
      </c>
      <c r="L16" s="1">
        <v>0.159</v>
      </c>
      <c r="M16" s="1">
        <v>1531</v>
      </c>
      <c r="N16" s="1">
        <v>804</v>
      </c>
      <c r="O16" s="1" t="s">
        <v>905</v>
      </c>
      <c r="P16" s="1">
        <v>2019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idden="1">
      <c r="A17" s="1">
        <v>15293</v>
      </c>
      <c r="B17" s="1">
        <v>2021</v>
      </c>
      <c r="C17" s="1" t="s">
        <v>123</v>
      </c>
      <c r="D17" s="1" t="s">
        <v>147</v>
      </c>
      <c r="E17" s="1">
        <v>62326</v>
      </c>
      <c r="F17" s="1" t="s">
        <v>134</v>
      </c>
      <c r="G17" s="1"/>
      <c r="H17" s="1" t="s">
        <v>126</v>
      </c>
      <c r="I17" s="1" t="s">
        <v>127</v>
      </c>
      <c r="J17" s="1" t="s">
        <v>128</v>
      </c>
      <c r="K17" s="1">
        <v>1</v>
      </c>
      <c r="L17" s="1">
        <v>0.17</v>
      </c>
      <c r="M17" s="1">
        <v>1491</v>
      </c>
      <c r="N17" s="1">
        <v>783</v>
      </c>
      <c r="O17" s="1" t="s">
        <v>905</v>
      </c>
      <c r="P17" s="1">
        <v>2018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idden="1">
      <c r="A18" s="1">
        <v>15294</v>
      </c>
      <c r="B18" s="1">
        <v>2021</v>
      </c>
      <c r="C18" s="1" t="s">
        <v>123</v>
      </c>
      <c r="D18" s="1" t="s">
        <v>148</v>
      </c>
      <c r="E18" s="1">
        <v>65622</v>
      </c>
      <c r="F18" s="1" t="s">
        <v>149</v>
      </c>
      <c r="G18" s="1"/>
      <c r="H18" s="1" t="s">
        <v>126</v>
      </c>
      <c r="I18" s="1" t="s">
        <v>127</v>
      </c>
      <c r="J18" s="1" t="s">
        <v>128</v>
      </c>
      <c r="K18" s="1">
        <v>2.1</v>
      </c>
      <c r="L18" s="1">
        <v>9.0999999999999998E-2</v>
      </c>
      <c r="M18" s="1">
        <v>1675</v>
      </c>
      <c r="N18" s="1">
        <v>1239</v>
      </c>
      <c r="O18" s="1" t="s">
        <v>905</v>
      </c>
      <c r="P18" s="1">
        <v>2021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idden="1">
      <c r="A19" s="1">
        <v>15295</v>
      </c>
      <c r="B19" s="1">
        <v>2021</v>
      </c>
      <c r="C19" s="1" t="s">
        <v>123</v>
      </c>
      <c r="D19" s="1" t="s">
        <v>150</v>
      </c>
      <c r="E19" s="1">
        <v>58798</v>
      </c>
      <c r="F19" s="1" t="s">
        <v>151</v>
      </c>
      <c r="G19" s="1"/>
      <c r="H19" s="1" t="s">
        <v>126</v>
      </c>
      <c r="I19" s="1" t="s">
        <v>127</v>
      </c>
      <c r="J19" s="1" t="s">
        <v>128</v>
      </c>
      <c r="K19" s="1">
        <v>1.3</v>
      </c>
      <c r="L19" s="1">
        <v>0.13500000000000001</v>
      </c>
      <c r="M19" s="1">
        <v>1538</v>
      </c>
      <c r="N19" s="1">
        <v>807</v>
      </c>
      <c r="O19" s="1" t="s">
        <v>905</v>
      </c>
      <c r="P19" s="1">
        <v>2012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idden="1">
      <c r="A20" s="1">
        <v>15296</v>
      </c>
      <c r="B20" s="1">
        <v>2021</v>
      </c>
      <c r="C20" s="1" t="s">
        <v>123</v>
      </c>
      <c r="D20" s="1" t="s">
        <v>152</v>
      </c>
      <c r="E20" s="1">
        <v>57845</v>
      </c>
      <c r="F20" s="1" t="s">
        <v>153</v>
      </c>
      <c r="G20" s="1"/>
      <c r="H20" s="1" t="s">
        <v>154</v>
      </c>
      <c r="I20" s="1" t="s">
        <v>155</v>
      </c>
      <c r="J20" s="1" t="s">
        <v>156</v>
      </c>
      <c r="K20" s="1">
        <v>1.6</v>
      </c>
      <c r="L20" s="1">
        <v>0.25</v>
      </c>
      <c r="M20" s="1">
        <v>3502.1709999999998</v>
      </c>
      <c r="N20" s="1">
        <v>1878.857</v>
      </c>
      <c r="O20" s="1" t="s">
        <v>905</v>
      </c>
      <c r="P20" s="1"/>
      <c r="Q20" s="1">
        <v>2021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idden="1">
      <c r="A21" s="1">
        <v>15297</v>
      </c>
      <c r="B21" s="1">
        <v>2021</v>
      </c>
      <c r="C21" s="1" t="s">
        <v>123</v>
      </c>
      <c r="D21" s="1" t="s">
        <v>152</v>
      </c>
      <c r="E21" s="1">
        <v>57845</v>
      </c>
      <c r="F21" s="1" t="s">
        <v>157</v>
      </c>
      <c r="G21" s="1"/>
      <c r="H21" s="1" t="s">
        <v>154</v>
      </c>
      <c r="I21" s="1" t="s">
        <v>155</v>
      </c>
      <c r="J21" s="1" t="s">
        <v>156</v>
      </c>
      <c r="K21" s="1">
        <v>1.9</v>
      </c>
      <c r="L21" s="1">
        <v>0.25</v>
      </c>
      <c r="M21" s="1">
        <v>4158.8289999999997</v>
      </c>
      <c r="N21" s="1">
        <v>2231.143</v>
      </c>
      <c r="O21" s="1" t="s">
        <v>905</v>
      </c>
      <c r="P21" s="1"/>
      <c r="Q21" s="1">
        <v>2021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idden="1">
      <c r="A22" s="1">
        <v>15298</v>
      </c>
      <c r="B22" s="1">
        <v>2021</v>
      </c>
      <c r="C22" s="1" t="s">
        <v>123</v>
      </c>
      <c r="D22" s="1" t="s">
        <v>158</v>
      </c>
      <c r="E22" s="1">
        <v>63260</v>
      </c>
      <c r="F22" s="1" t="s">
        <v>159</v>
      </c>
      <c r="G22" s="1"/>
      <c r="H22" s="1" t="s">
        <v>126</v>
      </c>
      <c r="I22" s="1" t="s">
        <v>127</v>
      </c>
      <c r="J22" s="1" t="s">
        <v>128</v>
      </c>
      <c r="K22" s="1">
        <v>1.3</v>
      </c>
      <c r="L22" s="1">
        <v>0.186</v>
      </c>
      <c r="M22" s="1">
        <v>2119</v>
      </c>
      <c r="N22" s="1">
        <v>1112</v>
      </c>
      <c r="O22" s="1" t="s">
        <v>905</v>
      </c>
      <c r="P22" s="1">
        <v>2019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idden="1">
      <c r="A23" s="1">
        <v>15299</v>
      </c>
      <c r="B23" s="1">
        <v>2021</v>
      </c>
      <c r="C23" s="1" t="s">
        <v>123</v>
      </c>
      <c r="D23" s="1" t="s">
        <v>160</v>
      </c>
      <c r="E23" s="1">
        <v>60802</v>
      </c>
      <c r="F23" s="1" t="s">
        <v>132</v>
      </c>
      <c r="G23" s="1"/>
      <c r="H23" s="1" t="s">
        <v>126</v>
      </c>
      <c r="I23" s="1" t="s">
        <v>127</v>
      </c>
      <c r="J23" s="1" t="s">
        <v>128</v>
      </c>
      <c r="K23" s="1">
        <v>1.4</v>
      </c>
      <c r="L23" s="1">
        <v>0.16500000000000001</v>
      </c>
      <c r="M23" s="1">
        <v>2018</v>
      </c>
      <c r="N23" s="1">
        <v>1059</v>
      </c>
      <c r="O23" s="1" t="s">
        <v>905</v>
      </c>
      <c r="P23" s="1">
        <v>2013</v>
      </c>
      <c r="Q23" s="1">
        <v>2028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idden="1">
      <c r="A24" s="1">
        <v>15300</v>
      </c>
      <c r="B24" s="1">
        <v>2021</v>
      </c>
      <c r="C24" s="1" t="s">
        <v>123</v>
      </c>
      <c r="D24" s="1" t="s">
        <v>161</v>
      </c>
      <c r="E24" s="1">
        <v>63198</v>
      </c>
      <c r="F24" s="1" t="s">
        <v>162</v>
      </c>
      <c r="G24" s="1"/>
      <c r="H24" s="1" t="s">
        <v>126</v>
      </c>
      <c r="I24" s="1" t="s">
        <v>127</v>
      </c>
      <c r="J24" s="1" t="s">
        <v>128</v>
      </c>
      <c r="K24" s="1">
        <v>1.2</v>
      </c>
      <c r="L24" s="1">
        <v>0.17399999999999999</v>
      </c>
      <c r="M24" s="1">
        <v>1833</v>
      </c>
      <c r="N24" s="1">
        <v>962</v>
      </c>
      <c r="O24" s="1" t="s">
        <v>905</v>
      </c>
      <c r="P24" s="1">
        <v>2020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idden="1">
      <c r="A25" s="1">
        <v>15301</v>
      </c>
      <c r="B25" s="1">
        <v>2021</v>
      </c>
      <c r="C25" s="1" t="s">
        <v>123</v>
      </c>
      <c r="D25" s="1" t="s">
        <v>163</v>
      </c>
      <c r="E25" s="1">
        <v>63483</v>
      </c>
      <c r="F25" s="1" t="s">
        <v>164</v>
      </c>
      <c r="G25" s="1"/>
      <c r="H25" s="1" t="s">
        <v>126</v>
      </c>
      <c r="I25" s="1" t="s">
        <v>165</v>
      </c>
      <c r="J25" s="1" t="s">
        <v>166</v>
      </c>
      <c r="K25" s="1">
        <v>5.5</v>
      </c>
      <c r="L25" s="1">
        <v>0.95499999999999996</v>
      </c>
      <c r="M25" s="1">
        <v>46017</v>
      </c>
      <c r="N25" s="1">
        <v>23176</v>
      </c>
      <c r="O25" s="1" t="s">
        <v>905</v>
      </c>
      <c r="P25" s="1">
        <v>2012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idden="1">
      <c r="A26" s="1">
        <v>15302</v>
      </c>
      <c r="B26" s="1">
        <v>2021</v>
      </c>
      <c r="C26" s="1" t="s">
        <v>123</v>
      </c>
      <c r="D26" s="1" t="s">
        <v>167</v>
      </c>
      <c r="E26" s="1">
        <v>61923</v>
      </c>
      <c r="F26" s="1" t="s">
        <v>168</v>
      </c>
      <c r="G26" s="1"/>
      <c r="H26" s="1" t="s">
        <v>126</v>
      </c>
      <c r="I26" s="1" t="s">
        <v>169</v>
      </c>
      <c r="J26" s="1" t="s">
        <v>170</v>
      </c>
      <c r="K26" s="1">
        <v>1</v>
      </c>
      <c r="L26" s="1">
        <v>-1.7999999999999999E-2</v>
      </c>
      <c r="M26" s="1">
        <v>-159</v>
      </c>
      <c r="N26" s="1">
        <v>-66</v>
      </c>
      <c r="O26" s="1" t="s">
        <v>905</v>
      </c>
      <c r="P26" s="1">
        <v>2018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idden="1">
      <c r="A27" s="1">
        <v>15303</v>
      </c>
      <c r="B27" s="1">
        <v>2021</v>
      </c>
      <c r="C27" s="1" t="s">
        <v>123</v>
      </c>
      <c r="D27" s="1" t="s">
        <v>171</v>
      </c>
      <c r="E27" s="1">
        <v>60772</v>
      </c>
      <c r="F27" s="1" t="s">
        <v>172</v>
      </c>
      <c r="G27" s="1"/>
      <c r="H27" s="1" t="s">
        <v>126</v>
      </c>
      <c r="I27" s="1" t="s">
        <v>127</v>
      </c>
      <c r="J27" s="1" t="s">
        <v>128</v>
      </c>
      <c r="K27" s="1">
        <v>1.8</v>
      </c>
      <c r="L27" s="1">
        <v>0.14699999999999999</v>
      </c>
      <c r="M27" s="1">
        <v>2324.9029999999998</v>
      </c>
      <c r="N27" s="1">
        <v>1220.5160000000001</v>
      </c>
      <c r="O27" s="1" t="s">
        <v>905</v>
      </c>
      <c r="P27" s="1">
        <v>2012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idden="1">
      <c r="A28" s="1">
        <v>15304</v>
      </c>
      <c r="B28" s="1">
        <v>2021</v>
      </c>
      <c r="C28" s="1" t="s">
        <v>123</v>
      </c>
      <c r="D28" s="1" t="s">
        <v>171</v>
      </c>
      <c r="E28" s="1">
        <v>60772</v>
      </c>
      <c r="F28" s="1" t="s">
        <v>173</v>
      </c>
      <c r="G28" s="1"/>
      <c r="H28" s="1" t="s">
        <v>126</v>
      </c>
      <c r="I28" s="1" t="s">
        <v>127</v>
      </c>
      <c r="J28" s="1" t="s">
        <v>128</v>
      </c>
      <c r="K28" s="1">
        <v>1.3</v>
      </c>
      <c r="L28" s="1">
        <v>0.14699999999999999</v>
      </c>
      <c r="M28" s="1">
        <v>1679.097</v>
      </c>
      <c r="N28" s="1">
        <v>881.48400000000004</v>
      </c>
      <c r="O28" s="1" t="s">
        <v>905</v>
      </c>
      <c r="P28" s="1">
        <v>2011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idden="1">
      <c r="A29" s="1">
        <v>15305</v>
      </c>
      <c r="B29" s="1">
        <v>2021</v>
      </c>
      <c r="C29" s="1" t="s">
        <v>123</v>
      </c>
      <c r="D29" s="1" t="s">
        <v>174</v>
      </c>
      <c r="E29" s="1">
        <v>58519</v>
      </c>
      <c r="F29" s="1" t="s">
        <v>134</v>
      </c>
      <c r="G29" s="1"/>
      <c r="H29" s="1" t="s">
        <v>126</v>
      </c>
      <c r="I29" s="1" t="s">
        <v>127</v>
      </c>
      <c r="J29" s="1" t="s">
        <v>128</v>
      </c>
      <c r="K29" s="1">
        <v>2.8</v>
      </c>
      <c r="L29" s="1">
        <v>0.13600000000000001</v>
      </c>
      <c r="M29" s="1">
        <v>3338</v>
      </c>
      <c r="N29" s="1">
        <v>1752</v>
      </c>
      <c r="O29" s="1" t="s">
        <v>905</v>
      </c>
      <c r="P29" s="1">
        <v>2011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idden="1">
      <c r="A30" s="1">
        <v>15306</v>
      </c>
      <c r="B30" s="1">
        <v>2021</v>
      </c>
      <c r="C30" s="1" t="s">
        <v>123</v>
      </c>
      <c r="D30" s="1" t="s">
        <v>175</v>
      </c>
      <c r="E30" s="1">
        <v>63353</v>
      </c>
      <c r="F30" s="1" t="s">
        <v>176</v>
      </c>
      <c r="G30" s="1"/>
      <c r="H30" s="1" t="s">
        <v>126</v>
      </c>
      <c r="I30" s="1" t="s">
        <v>127</v>
      </c>
      <c r="J30" s="1" t="s">
        <v>128</v>
      </c>
      <c r="K30" s="1">
        <v>3.2</v>
      </c>
      <c r="L30" s="1">
        <v>0.187</v>
      </c>
      <c r="M30" s="1">
        <v>5251</v>
      </c>
      <c r="N30" s="1">
        <v>2757</v>
      </c>
      <c r="O30" s="1" t="s">
        <v>905</v>
      </c>
      <c r="P30" s="1">
        <v>2018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idden="1">
      <c r="A31" s="1">
        <v>15307</v>
      </c>
      <c r="B31" s="1">
        <v>2021</v>
      </c>
      <c r="C31" s="1" t="s">
        <v>123</v>
      </c>
      <c r="D31" s="1" t="s">
        <v>177</v>
      </c>
      <c r="E31" s="1">
        <v>65213</v>
      </c>
      <c r="F31" s="1" t="s">
        <v>178</v>
      </c>
      <c r="G31" s="1"/>
      <c r="H31" s="1" t="s">
        <v>126</v>
      </c>
      <c r="I31" s="1" t="s">
        <v>179</v>
      </c>
      <c r="J31" s="1" t="s">
        <v>166</v>
      </c>
      <c r="K31" s="1">
        <v>2</v>
      </c>
      <c r="L31" s="1">
        <v>0.432</v>
      </c>
      <c r="M31" s="1">
        <v>7566</v>
      </c>
      <c r="N31" s="1">
        <v>4266</v>
      </c>
      <c r="O31" s="1" t="s">
        <v>905</v>
      </c>
      <c r="P31" s="1">
        <v>2021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idden="1">
      <c r="A32" s="1">
        <v>15308</v>
      </c>
      <c r="B32" s="1">
        <v>2021</v>
      </c>
      <c r="C32" s="1" t="s">
        <v>123</v>
      </c>
      <c r="D32" s="1" t="s">
        <v>180</v>
      </c>
      <c r="E32" s="1">
        <v>58357</v>
      </c>
      <c r="F32" s="1" t="s">
        <v>181</v>
      </c>
      <c r="G32" s="1"/>
      <c r="H32" s="1" t="s">
        <v>126</v>
      </c>
      <c r="I32" s="1" t="s">
        <v>127</v>
      </c>
      <c r="J32" s="1" t="s">
        <v>128</v>
      </c>
      <c r="K32" s="1">
        <v>4.2</v>
      </c>
      <c r="L32" s="1">
        <v>3.9E-2</v>
      </c>
      <c r="M32" s="1">
        <v>1428</v>
      </c>
      <c r="N32" s="1">
        <v>750</v>
      </c>
      <c r="O32" s="1" t="s">
        <v>905</v>
      </c>
      <c r="P32" s="1">
        <v>2011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idden="1">
      <c r="A33" s="1">
        <v>15309</v>
      </c>
      <c r="B33" s="1">
        <v>2021</v>
      </c>
      <c r="C33" s="1" t="s">
        <v>123</v>
      </c>
      <c r="D33" s="1" t="s">
        <v>182</v>
      </c>
      <c r="E33" s="1">
        <v>64360</v>
      </c>
      <c r="F33" s="1" t="s">
        <v>183</v>
      </c>
      <c r="G33" s="1"/>
      <c r="H33" s="1" t="s">
        <v>126</v>
      </c>
      <c r="I33" s="1" t="s">
        <v>127</v>
      </c>
      <c r="J33" s="1" t="s">
        <v>128</v>
      </c>
      <c r="K33" s="1">
        <v>3.9</v>
      </c>
      <c r="L33" s="1">
        <v>0.126</v>
      </c>
      <c r="M33" s="1">
        <v>4298</v>
      </c>
      <c r="N33" s="1">
        <v>2256</v>
      </c>
      <c r="O33" s="1" t="s">
        <v>905</v>
      </c>
      <c r="P33" s="1">
        <v>2020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idden="1">
      <c r="A34" s="1">
        <v>15310</v>
      </c>
      <c r="B34" s="1">
        <v>2021</v>
      </c>
      <c r="C34" s="1" t="s">
        <v>123</v>
      </c>
      <c r="D34" s="1" t="s">
        <v>184</v>
      </c>
      <c r="E34" s="1">
        <v>65194</v>
      </c>
      <c r="F34" s="1" t="s">
        <v>185</v>
      </c>
      <c r="G34" s="1"/>
      <c r="H34" s="1" t="s">
        <v>126</v>
      </c>
      <c r="I34" s="1" t="s">
        <v>179</v>
      </c>
      <c r="J34" s="1" t="s">
        <v>166</v>
      </c>
      <c r="K34" s="1">
        <v>2</v>
      </c>
      <c r="L34" s="1">
        <v>0.83499999999999996</v>
      </c>
      <c r="M34" s="1">
        <v>14636</v>
      </c>
      <c r="N34" s="1">
        <v>7374</v>
      </c>
      <c r="O34" s="1" t="s">
        <v>905</v>
      </c>
      <c r="P34" s="1">
        <v>2015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idden="1">
      <c r="A35" s="1">
        <v>15311</v>
      </c>
      <c r="B35" s="1">
        <v>2021</v>
      </c>
      <c r="C35" s="1" t="s">
        <v>123</v>
      </c>
      <c r="D35" s="1" t="s">
        <v>186</v>
      </c>
      <c r="E35" s="1">
        <v>56900</v>
      </c>
      <c r="F35" s="1" t="s">
        <v>134</v>
      </c>
      <c r="G35" s="1"/>
      <c r="H35" s="1" t="s">
        <v>126</v>
      </c>
      <c r="I35" s="1" t="s">
        <v>127</v>
      </c>
      <c r="J35" s="1" t="s">
        <v>128</v>
      </c>
      <c r="K35" s="1">
        <v>0.5</v>
      </c>
      <c r="L35" s="1">
        <v>0.17</v>
      </c>
      <c r="M35" s="1">
        <v>746.5</v>
      </c>
      <c r="N35" s="1">
        <v>392</v>
      </c>
      <c r="O35" s="1" t="s">
        <v>905</v>
      </c>
      <c r="P35" s="1">
        <v>2008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idden="1">
      <c r="A36" s="1">
        <v>15312</v>
      </c>
      <c r="B36" s="1">
        <v>2021</v>
      </c>
      <c r="C36" s="1" t="s">
        <v>123</v>
      </c>
      <c r="D36" s="1" t="s">
        <v>186</v>
      </c>
      <c r="E36" s="1">
        <v>56900</v>
      </c>
      <c r="F36" s="1" t="s">
        <v>187</v>
      </c>
      <c r="G36" s="1"/>
      <c r="H36" s="1" t="s">
        <v>126</v>
      </c>
      <c r="I36" s="1" t="s">
        <v>127</v>
      </c>
      <c r="J36" s="1" t="s">
        <v>128</v>
      </c>
      <c r="K36" s="1">
        <v>0.5</v>
      </c>
      <c r="L36" s="1">
        <v>0.17</v>
      </c>
      <c r="M36" s="1">
        <v>746.5</v>
      </c>
      <c r="N36" s="1">
        <v>392</v>
      </c>
      <c r="O36" s="1" t="s">
        <v>905</v>
      </c>
      <c r="P36" s="1">
        <v>2008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idden="1">
      <c r="A37" s="1">
        <v>15313</v>
      </c>
      <c r="B37" s="1">
        <v>2021</v>
      </c>
      <c r="C37" s="1" t="s">
        <v>123</v>
      </c>
      <c r="D37" s="1" t="s">
        <v>186</v>
      </c>
      <c r="E37" s="1">
        <v>56900</v>
      </c>
      <c r="F37" s="1" t="s">
        <v>188</v>
      </c>
      <c r="G37" s="1"/>
      <c r="H37" s="1" t="s">
        <v>126</v>
      </c>
      <c r="I37" s="1" t="s">
        <v>127</v>
      </c>
      <c r="J37" s="1" t="s">
        <v>128</v>
      </c>
      <c r="K37" s="1">
        <v>0.5</v>
      </c>
      <c r="L37" s="1">
        <v>0.17</v>
      </c>
      <c r="M37" s="1">
        <v>746.5</v>
      </c>
      <c r="N37" s="1">
        <v>392</v>
      </c>
      <c r="O37" s="1" t="s">
        <v>905</v>
      </c>
      <c r="P37" s="1">
        <v>2008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idden="1">
      <c r="A38" s="1">
        <v>15314</v>
      </c>
      <c r="B38" s="1">
        <v>2021</v>
      </c>
      <c r="C38" s="1" t="s">
        <v>123</v>
      </c>
      <c r="D38" s="1" t="s">
        <v>186</v>
      </c>
      <c r="E38" s="1">
        <v>56900</v>
      </c>
      <c r="F38" s="1" t="s">
        <v>189</v>
      </c>
      <c r="G38" s="1"/>
      <c r="H38" s="1" t="s">
        <v>126</v>
      </c>
      <c r="I38" s="1" t="s">
        <v>127</v>
      </c>
      <c r="J38" s="1" t="s">
        <v>128</v>
      </c>
      <c r="K38" s="1">
        <v>0.5</v>
      </c>
      <c r="L38" s="1">
        <v>0.17</v>
      </c>
      <c r="M38" s="1">
        <v>746.5</v>
      </c>
      <c r="N38" s="1">
        <v>392</v>
      </c>
      <c r="O38" s="1" t="s">
        <v>905</v>
      </c>
      <c r="P38" s="1">
        <v>2008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idden="1">
      <c r="A39" s="1">
        <v>15315</v>
      </c>
      <c r="B39" s="1">
        <v>2021</v>
      </c>
      <c r="C39" s="1" t="s">
        <v>123</v>
      </c>
      <c r="D39" s="1" t="s">
        <v>190</v>
      </c>
      <c r="E39" s="1">
        <v>58360</v>
      </c>
      <c r="F39" s="1" t="s">
        <v>191</v>
      </c>
      <c r="G39" s="1"/>
      <c r="H39" s="1" t="s">
        <v>126</v>
      </c>
      <c r="I39" s="1" t="s">
        <v>127</v>
      </c>
      <c r="J39" s="1" t="s">
        <v>128</v>
      </c>
      <c r="K39" s="1">
        <v>2</v>
      </c>
      <c r="L39" s="1">
        <v>0.15</v>
      </c>
      <c r="M39" s="1">
        <v>2622</v>
      </c>
      <c r="N39" s="1">
        <v>1377</v>
      </c>
      <c r="O39" s="1" t="s">
        <v>905</v>
      </c>
      <c r="P39" s="1">
        <v>2012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idden="1">
      <c r="A40" s="1">
        <v>15316</v>
      </c>
      <c r="B40" s="1">
        <v>2021</v>
      </c>
      <c r="C40" s="1" t="s">
        <v>123</v>
      </c>
      <c r="D40" s="1" t="s">
        <v>192</v>
      </c>
      <c r="E40" s="1">
        <v>62906</v>
      </c>
      <c r="F40" s="1" t="s">
        <v>193</v>
      </c>
      <c r="G40" s="1"/>
      <c r="H40" s="1" t="s">
        <v>126</v>
      </c>
      <c r="I40" s="1" t="s">
        <v>127</v>
      </c>
      <c r="J40" s="1" t="s">
        <v>128</v>
      </c>
      <c r="K40" s="1">
        <v>2.9</v>
      </c>
      <c r="L40" s="1">
        <v>0.16800000000000001</v>
      </c>
      <c r="M40" s="1">
        <v>4257</v>
      </c>
      <c r="N40" s="1">
        <v>2235</v>
      </c>
      <c r="O40" s="1" t="s">
        <v>905</v>
      </c>
      <c r="P40" s="1">
        <v>2016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idden="1">
      <c r="A41" s="1">
        <v>15317</v>
      </c>
      <c r="B41" s="1">
        <v>2021</v>
      </c>
      <c r="C41" s="1" t="s">
        <v>123</v>
      </c>
      <c r="D41" s="1" t="s">
        <v>194</v>
      </c>
      <c r="E41" s="1">
        <v>63298</v>
      </c>
      <c r="F41" s="1" t="s">
        <v>195</v>
      </c>
      <c r="G41" s="1"/>
      <c r="H41" s="1" t="s">
        <v>126</v>
      </c>
      <c r="I41" s="1" t="s">
        <v>127</v>
      </c>
      <c r="J41" s="1" t="s">
        <v>128</v>
      </c>
      <c r="K41" s="1">
        <v>1.5</v>
      </c>
      <c r="L41" s="1">
        <v>0.20899999999999999</v>
      </c>
      <c r="M41" s="1">
        <v>2745</v>
      </c>
      <c r="N41" s="1">
        <v>1441</v>
      </c>
      <c r="O41" s="1" t="s">
        <v>905</v>
      </c>
      <c r="P41" s="1">
        <v>2019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idden="1">
      <c r="A42" s="1">
        <v>15318</v>
      </c>
      <c r="B42" s="1">
        <v>2021</v>
      </c>
      <c r="C42" s="1" t="s">
        <v>123</v>
      </c>
      <c r="D42" s="1" t="s">
        <v>196</v>
      </c>
      <c r="E42" s="1">
        <v>56964</v>
      </c>
      <c r="F42" s="1" t="s">
        <v>197</v>
      </c>
      <c r="G42" s="1"/>
      <c r="H42" s="1" t="s">
        <v>126</v>
      </c>
      <c r="I42" s="1" t="s">
        <v>165</v>
      </c>
      <c r="J42" s="1" t="s">
        <v>166</v>
      </c>
      <c r="K42" s="1">
        <v>64</v>
      </c>
      <c r="L42" s="1">
        <v>0.106</v>
      </c>
      <c r="M42" s="1">
        <v>59187.578000000001</v>
      </c>
      <c r="N42" s="1">
        <v>36978.783000000003</v>
      </c>
      <c r="O42" s="1" t="s">
        <v>905</v>
      </c>
      <c r="P42" s="1">
        <v>2012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idden="1">
      <c r="A43" s="1">
        <v>15319</v>
      </c>
      <c r="B43" s="1">
        <v>2021</v>
      </c>
      <c r="C43" s="1" t="s">
        <v>123</v>
      </c>
      <c r="D43" s="1" t="s">
        <v>196</v>
      </c>
      <c r="E43" s="1">
        <v>56964</v>
      </c>
      <c r="F43" s="1" t="s">
        <v>198</v>
      </c>
      <c r="G43" s="1"/>
      <c r="H43" s="1" t="s">
        <v>126</v>
      </c>
      <c r="I43" s="1" t="s">
        <v>165</v>
      </c>
      <c r="J43" s="1" t="s">
        <v>166</v>
      </c>
      <c r="K43" s="1">
        <v>66</v>
      </c>
      <c r="L43" s="1">
        <v>0.106</v>
      </c>
      <c r="M43" s="1">
        <v>61037.188999999998</v>
      </c>
      <c r="N43" s="1">
        <v>38134.370000000003</v>
      </c>
      <c r="O43" s="1" t="s">
        <v>905</v>
      </c>
      <c r="P43" s="1">
        <v>2018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idden="1">
      <c r="A44" s="1">
        <v>15320</v>
      </c>
      <c r="B44" s="1">
        <v>2021</v>
      </c>
      <c r="C44" s="1" t="s">
        <v>123</v>
      </c>
      <c r="D44" s="1" t="s">
        <v>196</v>
      </c>
      <c r="E44" s="1">
        <v>56964</v>
      </c>
      <c r="F44" s="1" t="s">
        <v>199</v>
      </c>
      <c r="G44" s="1"/>
      <c r="H44" s="1" t="s">
        <v>126</v>
      </c>
      <c r="I44" s="1" t="s">
        <v>165</v>
      </c>
      <c r="J44" s="1" t="s">
        <v>166</v>
      </c>
      <c r="K44" s="1">
        <v>64</v>
      </c>
      <c r="L44" s="1">
        <v>0.106</v>
      </c>
      <c r="M44" s="1">
        <v>59187.578000000001</v>
      </c>
      <c r="N44" s="1">
        <v>36978.783000000003</v>
      </c>
      <c r="O44" s="1" t="s">
        <v>905</v>
      </c>
      <c r="P44" s="1">
        <v>2012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idden="1">
      <c r="A45" s="1">
        <v>15321</v>
      </c>
      <c r="B45" s="1">
        <v>2021</v>
      </c>
      <c r="C45" s="1" t="s">
        <v>123</v>
      </c>
      <c r="D45" s="1" t="s">
        <v>196</v>
      </c>
      <c r="E45" s="1">
        <v>56964</v>
      </c>
      <c r="F45" s="1" t="s">
        <v>200</v>
      </c>
      <c r="G45" s="1"/>
      <c r="H45" s="1" t="s">
        <v>126</v>
      </c>
      <c r="I45" s="1" t="s">
        <v>165</v>
      </c>
      <c r="J45" s="1" t="s">
        <v>166</v>
      </c>
      <c r="K45" s="1">
        <v>64</v>
      </c>
      <c r="L45" s="1">
        <v>0.106</v>
      </c>
      <c r="M45" s="1">
        <v>59187.578000000001</v>
      </c>
      <c r="N45" s="1">
        <v>36978.783000000003</v>
      </c>
      <c r="O45" s="1" t="s">
        <v>905</v>
      </c>
      <c r="P45" s="1">
        <v>2012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idden="1">
      <c r="A46" s="1">
        <v>15322</v>
      </c>
      <c r="B46" s="1">
        <v>2021</v>
      </c>
      <c r="C46" s="1" t="s">
        <v>123</v>
      </c>
      <c r="D46" s="1" t="s">
        <v>196</v>
      </c>
      <c r="E46" s="1">
        <v>56964</v>
      </c>
      <c r="F46" s="1" t="s">
        <v>201</v>
      </c>
      <c r="G46" s="1"/>
      <c r="H46" s="1" t="s">
        <v>126</v>
      </c>
      <c r="I46" s="1" t="s">
        <v>165</v>
      </c>
      <c r="J46" s="1" t="s">
        <v>166</v>
      </c>
      <c r="K46" s="1">
        <v>64</v>
      </c>
      <c r="L46" s="1">
        <v>0.106</v>
      </c>
      <c r="M46" s="1">
        <v>59187.578000000001</v>
      </c>
      <c r="N46" s="1">
        <v>36978.783000000003</v>
      </c>
      <c r="O46" s="1" t="s">
        <v>905</v>
      </c>
      <c r="P46" s="1">
        <v>2012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idden="1">
      <c r="A47" s="1">
        <v>15323</v>
      </c>
      <c r="B47" s="1">
        <v>2021</v>
      </c>
      <c r="C47" s="1" t="s">
        <v>123</v>
      </c>
      <c r="D47" s="1" t="s">
        <v>196</v>
      </c>
      <c r="E47" s="1">
        <v>56964</v>
      </c>
      <c r="F47" s="1" t="s">
        <v>202</v>
      </c>
      <c r="G47" s="1"/>
      <c r="H47" s="1" t="s">
        <v>126</v>
      </c>
      <c r="I47" s="1" t="s">
        <v>165</v>
      </c>
      <c r="J47" s="1" t="s">
        <v>166</v>
      </c>
      <c r="K47" s="1">
        <v>64</v>
      </c>
      <c r="L47" s="1">
        <v>0.106</v>
      </c>
      <c r="M47" s="1">
        <v>59187.578000000001</v>
      </c>
      <c r="N47" s="1">
        <v>36978.783000000003</v>
      </c>
      <c r="O47" s="1" t="s">
        <v>905</v>
      </c>
      <c r="P47" s="1">
        <v>2012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idden="1">
      <c r="A48" s="1">
        <v>15324</v>
      </c>
      <c r="B48" s="1">
        <v>2021</v>
      </c>
      <c r="C48" s="1" t="s">
        <v>123</v>
      </c>
      <c r="D48" s="1" t="s">
        <v>196</v>
      </c>
      <c r="E48" s="1">
        <v>56964</v>
      </c>
      <c r="F48" s="1" t="s">
        <v>203</v>
      </c>
      <c r="G48" s="1"/>
      <c r="H48" s="1" t="s">
        <v>126</v>
      </c>
      <c r="I48" s="1" t="s">
        <v>165</v>
      </c>
      <c r="J48" s="1" t="s">
        <v>166</v>
      </c>
      <c r="K48" s="1">
        <v>64</v>
      </c>
      <c r="L48" s="1">
        <v>0.106</v>
      </c>
      <c r="M48" s="1">
        <v>59187.578000000001</v>
      </c>
      <c r="N48" s="1">
        <v>36978.783000000003</v>
      </c>
      <c r="O48" s="1" t="s">
        <v>905</v>
      </c>
      <c r="P48" s="1">
        <v>2012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idden="1">
      <c r="A49" s="1">
        <v>15325</v>
      </c>
      <c r="B49" s="1">
        <v>2021</v>
      </c>
      <c r="C49" s="1" t="s">
        <v>123</v>
      </c>
      <c r="D49" s="1" t="s">
        <v>196</v>
      </c>
      <c r="E49" s="1">
        <v>56964</v>
      </c>
      <c r="F49" s="1" t="s">
        <v>204</v>
      </c>
      <c r="G49" s="1"/>
      <c r="H49" s="1" t="s">
        <v>126</v>
      </c>
      <c r="I49" s="1" t="s">
        <v>165</v>
      </c>
      <c r="J49" s="1" t="s">
        <v>166</v>
      </c>
      <c r="K49" s="1">
        <v>64</v>
      </c>
      <c r="L49" s="1">
        <v>0.106</v>
      </c>
      <c r="M49" s="1">
        <v>59187.578000000001</v>
      </c>
      <c r="N49" s="1">
        <v>36978.783000000003</v>
      </c>
      <c r="O49" s="1" t="s">
        <v>905</v>
      </c>
      <c r="P49" s="1">
        <v>2012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idden="1">
      <c r="A50" s="1">
        <v>15326</v>
      </c>
      <c r="B50" s="1">
        <v>2021</v>
      </c>
      <c r="C50" s="1" t="s">
        <v>123</v>
      </c>
      <c r="D50" s="1" t="s">
        <v>196</v>
      </c>
      <c r="E50" s="1">
        <v>56964</v>
      </c>
      <c r="F50" s="1" t="s">
        <v>205</v>
      </c>
      <c r="G50" s="1"/>
      <c r="H50" s="1" t="s">
        <v>126</v>
      </c>
      <c r="I50" s="1" t="s">
        <v>165</v>
      </c>
      <c r="J50" s="1" t="s">
        <v>166</v>
      </c>
      <c r="K50" s="1">
        <v>64</v>
      </c>
      <c r="L50" s="1">
        <v>0.106</v>
      </c>
      <c r="M50" s="1">
        <v>59187.578000000001</v>
      </c>
      <c r="N50" s="1">
        <v>36978.783000000003</v>
      </c>
      <c r="O50" s="1" t="s">
        <v>905</v>
      </c>
      <c r="P50" s="1">
        <v>2012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idden="1">
      <c r="A51" s="1">
        <v>15327</v>
      </c>
      <c r="B51" s="1">
        <v>2021</v>
      </c>
      <c r="C51" s="1" t="s">
        <v>123</v>
      </c>
      <c r="D51" s="1" t="s">
        <v>196</v>
      </c>
      <c r="E51" s="1">
        <v>56964</v>
      </c>
      <c r="F51" s="1" t="s">
        <v>206</v>
      </c>
      <c r="G51" s="1"/>
      <c r="H51" s="1" t="s">
        <v>126</v>
      </c>
      <c r="I51" s="1" t="s">
        <v>165</v>
      </c>
      <c r="J51" s="1" t="s">
        <v>166</v>
      </c>
      <c r="K51" s="1">
        <v>66</v>
      </c>
      <c r="L51" s="1">
        <v>0.106</v>
      </c>
      <c r="M51" s="1">
        <v>61037.188999999998</v>
      </c>
      <c r="N51" s="1">
        <v>38134.370000000003</v>
      </c>
      <c r="O51" s="1" t="s">
        <v>905</v>
      </c>
      <c r="P51" s="1">
        <v>2018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idden="1">
      <c r="A52" s="1">
        <v>15328</v>
      </c>
      <c r="B52" s="1">
        <v>2021</v>
      </c>
      <c r="C52" s="1" t="s">
        <v>123</v>
      </c>
      <c r="D52" s="1" t="s">
        <v>207</v>
      </c>
      <c r="E52" s="1">
        <v>59797</v>
      </c>
      <c r="F52" s="1" t="s">
        <v>208</v>
      </c>
      <c r="G52" s="1"/>
      <c r="H52" s="1" t="s">
        <v>209</v>
      </c>
      <c r="I52" s="1" t="s">
        <v>210</v>
      </c>
      <c r="J52" s="1" t="s">
        <v>211</v>
      </c>
      <c r="K52" s="1">
        <v>1.5</v>
      </c>
      <c r="L52" s="1">
        <v>0</v>
      </c>
      <c r="M52" s="1">
        <v>0</v>
      </c>
      <c r="N52" s="1">
        <v>0</v>
      </c>
      <c r="O52" s="1" t="s">
        <v>905</v>
      </c>
      <c r="P52" s="1">
        <v>2012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idden="1">
      <c r="A53" s="1">
        <v>15329</v>
      </c>
      <c r="B53" s="1">
        <v>2021</v>
      </c>
      <c r="C53" s="1" t="s">
        <v>123</v>
      </c>
      <c r="D53" s="1" t="s">
        <v>212</v>
      </c>
      <c r="E53" s="1">
        <v>54569</v>
      </c>
      <c r="F53" s="1" t="s">
        <v>213</v>
      </c>
      <c r="G53" s="1"/>
      <c r="H53" s="1" t="s">
        <v>126</v>
      </c>
      <c r="I53" s="1" t="s">
        <v>155</v>
      </c>
      <c r="J53" s="1" t="s">
        <v>214</v>
      </c>
      <c r="K53" s="1">
        <v>0.3</v>
      </c>
      <c r="L53" s="1">
        <v>8.3000000000000004E-2</v>
      </c>
      <c r="M53" s="1">
        <v>219.304</v>
      </c>
      <c r="N53" s="1">
        <v>83.304000000000002</v>
      </c>
      <c r="O53" s="1" t="s">
        <v>905</v>
      </c>
      <c r="P53" s="1">
        <v>1988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idden="1">
      <c r="A54" s="1">
        <v>15330</v>
      </c>
      <c r="B54" s="1">
        <v>2021</v>
      </c>
      <c r="C54" s="1" t="s">
        <v>123</v>
      </c>
      <c r="D54" s="1" t="s">
        <v>212</v>
      </c>
      <c r="E54" s="1">
        <v>54569</v>
      </c>
      <c r="F54" s="1" t="s">
        <v>215</v>
      </c>
      <c r="G54" s="1"/>
      <c r="H54" s="1" t="s">
        <v>126</v>
      </c>
      <c r="I54" s="1" t="s">
        <v>155</v>
      </c>
      <c r="J54" s="1" t="s">
        <v>214</v>
      </c>
      <c r="K54" s="1">
        <v>0.3</v>
      </c>
      <c r="L54" s="1">
        <v>8.3000000000000004E-2</v>
      </c>
      <c r="M54" s="1">
        <v>219.304</v>
      </c>
      <c r="N54" s="1">
        <v>83.304000000000002</v>
      </c>
      <c r="O54" s="1" t="s">
        <v>905</v>
      </c>
      <c r="P54" s="1">
        <v>1988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idden="1">
      <c r="A55" s="1">
        <v>15331</v>
      </c>
      <c r="B55" s="1">
        <v>2021</v>
      </c>
      <c r="C55" s="1" t="s">
        <v>123</v>
      </c>
      <c r="D55" s="1" t="s">
        <v>212</v>
      </c>
      <c r="E55" s="1">
        <v>54569</v>
      </c>
      <c r="F55" s="1" t="s">
        <v>216</v>
      </c>
      <c r="G55" s="1"/>
      <c r="H55" s="1" t="s">
        <v>126</v>
      </c>
      <c r="I55" s="1" t="s">
        <v>155</v>
      </c>
      <c r="J55" s="1" t="s">
        <v>214</v>
      </c>
      <c r="K55" s="1">
        <v>0.3</v>
      </c>
      <c r="L55" s="1">
        <v>8.3000000000000004E-2</v>
      </c>
      <c r="M55" s="1">
        <v>219.304</v>
      </c>
      <c r="N55" s="1">
        <v>83.304000000000002</v>
      </c>
      <c r="O55" s="1" t="s">
        <v>905</v>
      </c>
      <c r="P55" s="1">
        <v>1988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idden="1">
      <c r="A56" s="1">
        <v>15332</v>
      </c>
      <c r="B56" s="1">
        <v>2021</v>
      </c>
      <c r="C56" s="1" t="s">
        <v>123</v>
      </c>
      <c r="D56" s="1" t="s">
        <v>212</v>
      </c>
      <c r="E56" s="1">
        <v>54569</v>
      </c>
      <c r="F56" s="1" t="s">
        <v>217</v>
      </c>
      <c r="G56" s="1"/>
      <c r="H56" s="1" t="s">
        <v>126</v>
      </c>
      <c r="I56" s="1" t="s">
        <v>155</v>
      </c>
      <c r="J56" s="1" t="s">
        <v>218</v>
      </c>
      <c r="K56" s="1">
        <v>1.5</v>
      </c>
      <c r="L56" s="1">
        <v>8.3000000000000004E-2</v>
      </c>
      <c r="M56" s="1">
        <v>1096.5219999999999</v>
      </c>
      <c r="N56" s="1">
        <v>416.52199999999999</v>
      </c>
      <c r="O56" s="1" t="s">
        <v>905</v>
      </c>
      <c r="P56" s="1">
        <v>2002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idden="1">
      <c r="A57" s="1">
        <v>15333</v>
      </c>
      <c r="B57" s="1">
        <v>2021</v>
      </c>
      <c r="C57" s="1" t="s">
        <v>123</v>
      </c>
      <c r="D57" s="1" t="s">
        <v>212</v>
      </c>
      <c r="E57" s="1">
        <v>54569</v>
      </c>
      <c r="F57" s="1" t="s">
        <v>219</v>
      </c>
      <c r="G57" s="1"/>
      <c r="H57" s="1" t="s">
        <v>126</v>
      </c>
      <c r="I57" s="1" t="s">
        <v>155</v>
      </c>
      <c r="J57" s="1" t="s">
        <v>218</v>
      </c>
      <c r="K57" s="1">
        <v>1.5</v>
      </c>
      <c r="L57" s="1">
        <v>8.3000000000000004E-2</v>
      </c>
      <c r="M57" s="1">
        <v>1096.5219999999999</v>
      </c>
      <c r="N57" s="1">
        <v>416.52199999999999</v>
      </c>
      <c r="O57" s="1" t="s">
        <v>905</v>
      </c>
      <c r="P57" s="1">
        <v>2002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idden="1">
      <c r="A58" s="1">
        <v>15334</v>
      </c>
      <c r="B58" s="1">
        <v>2021</v>
      </c>
      <c r="C58" s="1" t="s">
        <v>123</v>
      </c>
      <c r="D58" s="1" t="s">
        <v>212</v>
      </c>
      <c r="E58" s="1">
        <v>54569</v>
      </c>
      <c r="F58" s="1" t="s">
        <v>220</v>
      </c>
      <c r="G58" s="1"/>
      <c r="H58" s="1" t="s">
        <v>126</v>
      </c>
      <c r="I58" s="1" t="s">
        <v>155</v>
      </c>
      <c r="J58" s="1" t="s">
        <v>218</v>
      </c>
      <c r="K58" s="1">
        <v>1.5</v>
      </c>
      <c r="L58" s="1">
        <v>8.3000000000000004E-2</v>
      </c>
      <c r="M58" s="1">
        <v>1096.5219999999999</v>
      </c>
      <c r="N58" s="1">
        <v>416.52199999999999</v>
      </c>
      <c r="O58" s="1" t="s">
        <v>905</v>
      </c>
      <c r="P58" s="1">
        <v>2002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idden="1">
      <c r="A59" s="1">
        <v>15335</v>
      </c>
      <c r="B59" s="1">
        <v>2021</v>
      </c>
      <c r="C59" s="1" t="s">
        <v>123</v>
      </c>
      <c r="D59" s="1" t="s">
        <v>212</v>
      </c>
      <c r="E59" s="1">
        <v>54569</v>
      </c>
      <c r="F59" s="1" t="s">
        <v>221</v>
      </c>
      <c r="G59" s="1"/>
      <c r="H59" s="1" t="s">
        <v>126</v>
      </c>
      <c r="I59" s="1" t="s">
        <v>155</v>
      </c>
      <c r="J59" s="1" t="s">
        <v>218</v>
      </c>
      <c r="K59" s="1">
        <v>1.5</v>
      </c>
      <c r="L59" s="1">
        <v>8.3000000000000004E-2</v>
      </c>
      <c r="M59" s="1">
        <v>1096.5219999999999</v>
      </c>
      <c r="N59" s="1">
        <v>416.52199999999999</v>
      </c>
      <c r="O59" s="1" t="s">
        <v>905</v>
      </c>
      <c r="P59" s="1">
        <v>2002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idden="1">
      <c r="A60" s="1">
        <v>15336</v>
      </c>
      <c r="B60" s="1">
        <v>2021</v>
      </c>
      <c r="C60" s="1" t="s">
        <v>123</v>
      </c>
      <c r="D60" s="1" t="s">
        <v>212</v>
      </c>
      <c r="E60" s="1">
        <v>54569</v>
      </c>
      <c r="F60" s="1" t="s">
        <v>222</v>
      </c>
      <c r="G60" s="1"/>
      <c r="H60" s="1" t="s">
        <v>126</v>
      </c>
      <c r="I60" s="1" t="s">
        <v>127</v>
      </c>
      <c r="J60" s="1" t="s">
        <v>128</v>
      </c>
      <c r="K60" s="1">
        <v>0.2</v>
      </c>
      <c r="L60" s="1">
        <v>0.13600000000000001</v>
      </c>
      <c r="M60" s="1">
        <v>239</v>
      </c>
      <c r="N60" s="1">
        <v>130</v>
      </c>
      <c r="O60" s="1" t="s">
        <v>905</v>
      </c>
      <c r="P60" s="1">
        <v>2007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idden="1">
      <c r="A61" s="1">
        <v>15337</v>
      </c>
      <c r="B61" s="1">
        <v>2021</v>
      </c>
      <c r="C61" s="1" t="s">
        <v>123</v>
      </c>
      <c r="D61" s="1" t="s">
        <v>223</v>
      </c>
      <c r="E61" s="1">
        <v>56294</v>
      </c>
      <c r="F61" s="1" t="s">
        <v>224</v>
      </c>
      <c r="G61" s="1"/>
      <c r="H61" s="1" t="s">
        <v>126</v>
      </c>
      <c r="I61" s="1" t="s">
        <v>225</v>
      </c>
      <c r="J61" s="1" t="s">
        <v>226</v>
      </c>
      <c r="K61" s="1">
        <v>11.2</v>
      </c>
      <c r="L61" s="1">
        <v>0.253</v>
      </c>
      <c r="M61" s="1">
        <v>24815</v>
      </c>
      <c r="N61" s="1">
        <v>0</v>
      </c>
      <c r="O61" s="1" t="s">
        <v>905</v>
      </c>
      <c r="P61" s="1">
        <v>1967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idden="1">
      <c r="A62" s="1">
        <v>15338</v>
      </c>
      <c r="B62" s="1">
        <v>2021</v>
      </c>
      <c r="C62" s="1" t="s">
        <v>123</v>
      </c>
      <c r="D62" s="1" t="s">
        <v>227</v>
      </c>
      <c r="E62" s="1">
        <v>58093</v>
      </c>
      <c r="F62" s="1" t="s">
        <v>228</v>
      </c>
      <c r="G62" s="1"/>
      <c r="H62" s="1" t="s">
        <v>126</v>
      </c>
      <c r="I62" s="1" t="s">
        <v>127</v>
      </c>
      <c r="J62" s="1" t="s">
        <v>128</v>
      </c>
      <c r="K62" s="1">
        <v>1</v>
      </c>
      <c r="L62" s="1">
        <v>0.13100000000000001</v>
      </c>
      <c r="M62" s="1">
        <v>1148</v>
      </c>
      <c r="N62" s="1">
        <v>603</v>
      </c>
      <c r="O62" s="1" t="s">
        <v>905</v>
      </c>
      <c r="P62" s="1">
        <v>2010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idden="1">
      <c r="A63" s="1">
        <v>15339</v>
      </c>
      <c r="B63" s="1">
        <v>2021</v>
      </c>
      <c r="C63" s="1" t="s">
        <v>123</v>
      </c>
      <c r="D63" s="1" t="s">
        <v>229</v>
      </c>
      <c r="E63" s="1">
        <v>60805</v>
      </c>
      <c r="F63" s="1" t="s">
        <v>230</v>
      </c>
      <c r="G63" s="1"/>
      <c r="H63" s="1" t="s">
        <v>126</v>
      </c>
      <c r="I63" s="1" t="s">
        <v>127</v>
      </c>
      <c r="J63" s="1" t="s">
        <v>128</v>
      </c>
      <c r="K63" s="1">
        <v>7.4</v>
      </c>
      <c r="L63" s="1">
        <v>0.13800000000000001</v>
      </c>
      <c r="M63" s="1">
        <v>8934</v>
      </c>
      <c r="N63" s="1">
        <v>4690</v>
      </c>
      <c r="O63" s="1" t="s">
        <v>905</v>
      </c>
      <c r="P63" s="1">
        <v>2015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idden="1">
      <c r="A64" s="1">
        <v>15340</v>
      </c>
      <c r="B64" s="1">
        <v>2021</v>
      </c>
      <c r="C64" s="1" t="s">
        <v>123</v>
      </c>
      <c r="D64" s="1" t="s">
        <v>231</v>
      </c>
      <c r="E64" s="1">
        <v>58096</v>
      </c>
      <c r="F64" s="1" t="s">
        <v>232</v>
      </c>
      <c r="G64" s="1"/>
      <c r="H64" s="1" t="s">
        <v>126</v>
      </c>
      <c r="I64" s="1" t="s">
        <v>127</v>
      </c>
      <c r="J64" s="1" t="s">
        <v>128</v>
      </c>
      <c r="K64" s="1">
        <v>1.8</v>
      </c>
      <c r="L64" s="1">
        <v>0.13400000000000001</v>
      </c>
      <c r="M64" s="1">
        <v>2111</v>
      </c>
      <c r="N64" s="1">
        <v>1108</v>
      </c>
      <c r="O64" s="1" t="s">
        <v>905</v>
      </c>
      <c r="P64" s="1">
        <v>2011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idden="1">
      <c r="A65" s="1">
        <v>15341</v>
      </c>
      <c r="B65" s="1">
        <v>2021</v>
      </c>
      <c r="C65" s="1" t="s">
        <v>123</v>
      </c>
      <c r="D65" s="1" t="s">
        <v>233</v>
      </c>
      <c r="E65" s="1">
        <v>63786</v>
      </c>
      <c r="F65" s="1" t="s">
        <v>234</v>
      </c>
      <c r="G65" s="1"/>
      <c r="H65" s="1" t="s">
        <v>126</v>
      </c>
      <c r="I65" s="1" t="s">
        <v>127</v>
      </c>
      <c r="J65" s="1" t="s">
        <v>128</v>
      </c>
      <c r="K65" s="1">
        <v>20</v>
      </c>
      <c r="L65" s="1">
        <v>0.22</v>
      </c>
      <c r="M65" s="1">
        <v>38577</v>
      </c>
      <c r="N65" s="1">
        <v>20253</v>
      </c>
      <c r="O65" s="1" t="s">
        <v>905</v>
      </c>
      <c r="P65" s="1">
        <v>2020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idden="1">
      <c r="A66" s="1">
        <v>15342</v>
      </c>
      <c r="B66" s="1">
        <v>2021</v>
      </c>
      <c r="C66" s="1" t="s">
        <v>123</v>
      </c>
      <c r="D66" s="1" t="s">
        <v>235</v>
      </c>
      <c r="E66" s="1">
        <v>57733</v>
      </c>
      <c r="F66" s="1" t="s">
        <v>132</v>
      </c>
      <c r="G66" s="1"/>
      <c r="H66" s="1" t="s">
        <v>126</v>
      </c>
      <c r="I66" s="1" t="s">
        <v>127</v>
      </c>
      <c r="J66" s="1" t="s">
        <v>128</v>
      </c>
      <c r="K66" s="1">
        <v>1.4</v>
      </c>
      <c r="L66" s="1">
        <v>0.14799999999999999</v>
      </c>
      <c r="M66" s="1">
        <v>1809</v>
      </c>
      <c r="N66" s="1">
        <v>950</v>
      </c>
      <c r="O66" s="1" t="s">
        <v>905</v>
      </c>
      <c r="P66" s="1">
        <v>2010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idden="1">
      <c r="A67" s="1">
        <v>15343</v>
      </c>
      <c r="B67" s="1">
        <v>2021</v>
      </c>
      <c r="C67" s="1" t="s">
        <v>123</v>
      </c>
      <c r="D67" s="1" t="s">
        <v>236</v>
      </c>
      <c r="E67" s="1">
        <v>2398</v>
      </c>
      <c r="F67" s="1" t="s">
        <v>237</v>
      </c>
      <c r="G67" s="1"/>
      <c r="H67" s="1" t="s">
        <v>126</v>
      </c>
      <c r="I67" s="1" t="s">
        <v>238</v>
      </c>
      <c r="J67" s="1" t="s">
        <v>166</v>
      </c>
      <c r="K67" s="1">
        <v>112.5</v>
      </c>
      <c r="L67" s="1">
        <v>7.1999999999999995E-2</v>
      </c>
      <c r="M67" s="1">
        <v>71056</v>
      </c>
      <c r="N67" s="1">
        <v>56965</v>
      </c>
      <c r="O67" s="1" t="s">
        <v>906</v>
      </c>
      <c r="P67" s="1">
        <v>1995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idden="1">
      <c r="A68" s="1">
        <v>15344</v>
      </c>
      <c r="B68" s="1">
        <v>2021</v>
      </c>
      <c r="C68" s="1" t="s">
        <v>123</v>
      </c>
      <c r="D68" s="1" t="s">
        <v>236</v>
      </c>
      <c r="E68" s="1">
        <v>2398</v>
      </c>
      <c r="F68" s="1" t="s">
        <v>239</v>
      </c>
      <c r="G68" s="1"/>
      <c r="H68" s="1" t="s">
        <v>126</v>
      </c>
      <c r="I68" s="1" t="s">
        <v>238</v>
      </c>
      <c r="J68" s="1" t="s">
        <v>166</v>
      </c>
      <c r="K68" s="1">
        <v>112.5</v>
      </c>
      <c r="L68" s="1">
        <v>6.5000000000000002E-2</v>
      </c>
      <c r="M68" s="1">
        <v>63732</v>
      </c>
      <c r="N68" s="1">
        <v>53622</v>
      </c>
      <c r="O68" s="1" t="s">
        <v>906</v>
      </c>
      <c r="P68" s="1">
        <v>1995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idden="1">
      <c r="A69" s="1">
        <v>15345</v>
      </c>
      <c r="B69" s="1">
        <v>2021</v>
      </c>
      <c r="C69" s="1" t="s">
        <v>123</v>
      </c>
      <c r="D69" s="1" t="s">
        <v>236</v>
      </c>
      <c r="E69" s="1">
        <v>2398</v>
      </c>
      <c r="F69" s="1" t="s">
        <v>240</v>
      </c>
      <c r="G69" s="1"/>
      <c r="H69" s="1" t="s">
        <v>126</v>
      </c>
      <c r="I69" s="1" t="s">
        <v>238</v>
      </c>
      <c r="J69" s="1" t="s">
        <v>166</v>
      </c>
      <c r="K69" s="1">
        <v>112.5</v>
      </c>
      <c r="L69" s="1">
        <v>8.2000000000000003E-2</v>
      </c>
      <c r="M69" s="1">
        <v>81199</v>
      </c>
      <c r="N69" s="1">
        <v>67587</v>
      </c>
      <c r="O69" s="1" t="s">
        <v>906</v>
      </c>
      <c r="P69" s="1">
        <v>1995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idden="1">
      <c r="A70" s="1">
        <v>15346</v>
      </c>
      <c r="B70" s="1">
        <v>2021</v>
      </c>
      <c r="C70" s="1" t="s">
        <v>123</v>
      </c>
      <c r="D70" s="1" t="s">
        <v>236</v>
      </c>
      <c r="E70" s="1">
        <v>2398</v>
      </c>
      <c r="F70" s="1" t="s">
        <v>241</v>
      </c>
      <c r="G70" s="1"/>
      <c r="H70" s="1" t="s">
        <v>126</v>
      </c>
      <c r="I70" s="1" t="s">
        <v>238</v>
      </c>
      <c r="J70" s="1" t="s">
        <v>166</v>
      </c>
      <c r="K70" s="1">
        <v>112.5</v>
      </c>
      <c r="L70" s="1">
        <v>0.154</v>
      </c>
      <c r="M70" s="1">
        <v>152024</v>
      </c>
      <c r="N70" s="1">
        <v>116272</v>
      </c>
      <c r="O70" s="1" t="s">
        <v>906</v>
      </c>
      <c r="P70" s="1">
        <v>1995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idden="1">
      <c r="A71" s="1">
        <v>15347</v>
      </c>
      <c r="B71" s="1">
        <v>2021</v>
      </c>
      <c r="C71" s="1" t="s">
        <v>123</v>
      </c>
      <c r="D71" s="1" t="s">
        <v>236</v>
      </c>
      <c r="E71" s="1">
        <v>2398</v>
      </c>
      <c r="F71" s="1" t="s">
        <v>242</v>
      </c>
      <c r="G71" s="1">
        <v>4</v>
      </c>
      <c r="H71" s="1" t="s">
        <v>126</v>
      </c>
      <c r="I71" s="1" t="s">
        <v>243</v>
      </c>
      <c r="J71" s="1" t="s">
        <v>166</v>
      </c>
      <c r="K71" s="1">
        <v>325.2</v>
      </c>
      <c r="L71" s="1">
        <v>4.9000000000000002E-2</v>
      </c>
      <c r="M71" s="1">
        <v>140631</v>
      </c>
      <c r="N71" s="1">
        <v>121026</v>
      </c>
      <c r="O71" s="1" t="s">
        <v>906</v>
      </c>
      <c r="P71" s="1">
        <v>1959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idden="1">
      <c r="A72" s="1">
        <v>15348</v>
      </c>
      <c r="B72" s="1">
        <v>2021</v>
      </c>
      <c r="C72" s="1" t="s">
        <v>123</v>
      </c>
      <c r="D72" s="1" t="s">
        <v>236</v>
      </c>
      <c r="E72" s="1">
        <v>2398</v>
      </c>
      <c r="F72" s="1" t="s">
        <v>244</v>
      </c>
      <c r="G72" s="1"/>
      <c r="H72" s="1" t="s">
        <v>126</v>
      </c>
      <c r="I72" s="1" t="s">
        <v>238</v>
      </c>
      <c r="J72" s="1" t="s">
        <v>166</v>
      </c>
      <c r="K72" s="1">
        <v>183.6</v>
      </c>
      <c r="L72" s="1">
        <v>0.245</v>
      </c>
      <c r="M72" s="1">
        <v>394536</v>
      </c>
      <c r="N72" s="1">
        <v>183331</v>
      </c>
      <c r="O72" s="1" t="s">
        <v>906</v>
      </c>
      <c r="P72" s="1">
        <v>2002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idden="1">
      <c r="A73" s="1">
        <v>15349</v>
      </c>
      <c r="B73" s="1">
        <v>2021</v>
      </c>
      <c r="C73" s="1" t="s">
        <v>123</v>
      </c>
      <c r="D73" s="1" t="s">
        <v>236</v>
      </c>
      <c r="E73" s="1">
        <v>2398</v>
      </c>
      <c r="F73" s="1" t="s">
        <v>245</v>
      </c>
      <c r="G73" s="1"/>
      <c r="H73" s="1" t="s">
        <v>126</v>
      </c>
      <c r="I73" s="1" t="s">
        <v>238</v>
      </c>
      <c r="J73" s="1" t="s">
        <v>166</v>
      </c>
      <c r="K73" s="1">
        <v>183.6</v>
      </c>
      <c r="L73" s="1">
        <v>0.253</v>
      </c>
      <c r="M73" s="1">
        <v>406269</v>
      </c>
      <c r="N73" s="1">
        <v>139796</v>
      </c>
      <c r="O73" s="1" t="s">
        <v>906</v>
      </c>
      <c r="P73" s="1">
        <v>2002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idden="1">
      <c r="A74" s="1">
        <v>15350</v>
      </c>
      <c r="B74" s="1">
        <v>2021</v>
      </c>
      <c r="C74" s="1" t="s">
        <v>123</v>
      </c>
      <c r="D74" s="1" t="s">
        <v>236</v>
      </c>
      <c r="E74" s="1">
        <v>2398</v>
      </c>
      <c r="F74" s="1" t="s">
        <v>246</v>
      </c>
      <c r="G74" s="1">
        <v>2</v>
      </c>
      <c r="H74" s="1" t="s">
        <v>126</v>
      </c>
      <c r="I74" s="1" t="s">
        <v>243</v>
      </c>
      <c r="J74" s="1" t="s">
        <v>166</v>
      </c>
      <c r="K74" s="1">
        <v>258.39999999999998</v>
      </c>
      <c r="L74" s="1">
        <v>0.19</v>
      </c>
      <c r="M74" s="1">
        <v>430245</v>
      </c>
      <c r="N74" s="1">
        <v>171700</v>
      </c>
      <c r="O74" s="1" t="s">
        <v>906</v>
      </c>
      <c r="P74" s="1">
        <v>2002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idden="1">
      <c r="A75" s="1">
        <v>15351</v>
      </c>
      <c r="B75" s="1">
        <v>2021</v>
      </c>
      <c r="C75" s="1" t="s">
        <v>123</v>
      </c>
      <c r="D75" s="1" t="s">
        <v>247</v>
      </c>
      <c r="E75" s="1">
        <v>63200</v>
      </c>
      <c r="F75" s="1" t="s">
        <v>248</v>
      </c>
      <c r="G75" s="1"/>
      <c r="H75" s="1" t="s">
        <v>126</v>
      </c>
      <c r="I75" s="1" t="s">
        <v>127</v>
      </c>
      <c r="J75" s="1" t="s">
        <v>128</v>
      </c>
      <c r="K75" s="1">
        <v>0.5</v>
      </c>
      <c r="L75" s="1">
        <v>0.17699999999999999</v>
      </c>
      <c r="M75" s="1">
        <v>774</v>
      </c>
      <c r="N75" s="1">
        <v>406.5</v>
      </c>
      <c r="O75" s="1" t="s">
        <v>905</v>
      </c>
      <c r="P75" s="1">
        <v>2012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idden="1">
      <c r="A76" s="1">
        <v>15352</v>
      </c>
      <c r="B76" s="1">
        <v>2021</v>
      </c>
      <c r="C76" s="1" t="s">
        <v>123</v>
      </c>
      <c r="D76" s="1" t="s">
        <v>247</v>
      </c>
      <c r="E76" s="1">
        <v>63200</v>
      </c>
      <c r="F76" s="1" t="s">
        <v>249</v>
      </c>
      <c r="G76" s="1"/>
      <c r="H76" s="1" t="s">
        <v>126</v>
      </c>
      <c r="I76" s="1" t="s">
        <v>127</v>
      </c>
      <c r="J76" s="1" t="s">
        <v>128</v>
      </c>
      <c r="K76" s="1">
        <v>0.5</v>
      </c>
      <c r="L76" s="1">
        <v>0.17699999999999999</v>
      </c>
      <c r="M76" s="1">
        <v>774</v>
      </c>
      <c r="N76" s="1">
        <v>406.5</v>
      </c>
      <c r="O76" s="1" t="s">
        <v>905</v>
      </c>
      <c r="P76" s="1">
        <v>2012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idden="1">
      <c r="A77" s="1">
        <v>15353</v>
      </c>
      <c r="B77" s="1">
        <v>2021</v>
      </c>
      <c r="C77" s="1" t="s">
        <v>123</v>
      </c>
      <c r="D77" s="1" t="s">
        <v>250</v>
      </c>
      <c r="E77" s="1">
        <v>60437</v>
      </c>
      <c r="F77" s="1" t="s">
        <v>251</v>
      </c>
      <c r="G77" s="1"/>
      <c r="H77" s="1" t="s">
        <v>126</v>
      </c>
      <c r="I77" s="1" t="s">
        <v>127</v>
      </c>
      <c r="J77" s="1" t="s">
        <v>128</v>
      </c>
      <c r="K77" s="1">
        <v>2.9</v>
      </c>
      <c r="L77" s="1">
        <v>0.17599999999999999</v>
      </c>
      <c r="M77" s="1">
        <v>4459</v>
      </c>
      <c r="N77" s="1">
        <v>2341</v>
      </c>
      <c r="O77" s="1" t="s">
        <v>905</v>
      </c>
      <c r="P77" s="1">
        <v>2016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idden="1">
      <c r="A78" s="1">
        <v>15354</v>
      </c>
      <c r="B78" s="1">
        <v>2021</v>
      </c>
      <c r="C78" s="1" t="s">
        <v>123</v>
      </c>
      <c r="D78" s="1" t="s">
        <v>252</v>
      </c>
      <c r="E78" s="1">
        <v>59097</v>
      </c>
      <c r="F78" s="1" t="s">
        <v>132</v>
      </c>
      <c r="G78" s="1"/>
      <c r="H78" s="1" t="s">
        <v>126</v>
      </c>
      <c r="I78" s="1" t="s">
        <v>127</v>
      </c>
      <c r="J78" s="1" t="s">
        <v>128</v>
      </c>
      <c r="K78" s="1">
        <v>9.8000000000000007</v>
      </c>
      <c r="L78" s="1">
        <v>0.127</v>
      </c>
      <c r="M78" s="1">
        <v>10933</v>
      </c>
      <c r="N78" s="1">
        <v>5740</v>
      </c>
      <c r="O78" s="1" t="s">
        <v>905</v>
      </c>
      <c r="P78" s="1">
        <v>2013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idden="1">
      <c r="A79" s="1">
        <v>15355</v>
      </c>
      <c r="B79" s="1">
        <v>2021</v>
      </c>
      <c r="C79" s="1" t="s">
        <v>123</v>
      </c>
      <c r="D79" s="1" t="s">
        <v>253</v>
      </c>
      <c r="E79" s="1">
        <v>60227</v>
      </c>
      <c r="F79" s="1" t="s">
        <v>132</v>
      </c>
      <c r="G79" s="1"/>
      <c r="H79" s="1" t="s">
        <v>126</v>
      </c>
      <c r="I79" s="1" t="s">
        <v>127</v>
      </c>
      <c r="J79" s="1" t="s">
        <v>128</v>
      </c>
      <c r="K79" s="1">
        <v>1.4</v>
      </c>
      <c r="L79" s="1">
        <v>0.18</v>
      </c>
      <c r="M79" s="1">
        <v>2208</v>
      </c>
      <c r="N79" s="1">
        <v>1159</v>
      </c>
      <c r="O79" s="1" t="s">
        <v>905</v>
      </c>
      <c r="P79" s="1">
        <v>2016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idden="1">
      <c r="A80" s="1">
        <v>15356</v>
      </c>
      <c r="B80" s="1">
        <v>2021</v>
      </c>
      <c r="C80" s="1" t="s">
        <v>123</v>
      </c>
      <c r="D80" s="1" t="s">
        <v>254</v>
      </c>
      <c r="E80" s="1">
        <v>57727</v>
      </c>
      <c r="F80" s="1" t="s">
        <v>255</v>
      </c>
      <c r="G80" s="1"/>
      <c r="H80" s="1" t="s">
        <v>126</v>
      </c>
      <c r="I80" s="1" t="s">
        <v>127</v>
      </c>
      <c r="J80" s="1" t="s">
        <v>128</v>
      </c>
      <c r="K80" s="1">
        <v>2.5</v>
      </c>
      <c r="L80" s="1">
        <v>0.156</v>
      </c>
      <c r="M80" s="1">
        <v>3406</v>
      </c>
      <c r="N80" s="1">
        <v>1788</v>
      </c>
      <c r="O80" s="1" t="s">
        <v>905</v>
      </c>
      <c r="P80" s="1">
        <v>2012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idden="1">
      <c r="A81" s="1">
        <v>15357</v>
      </c>
      <c r="B81" s="1">
        <v>2021</v>
      </c>
      <c r="C81" s="1" t="s">
        <v>123</v>
      </c>
      <c r="D81" s="1" t="s">
        <v>256</v>
      </c>
      <c r="E81" s="1">
        <v>61893</v>
      </c>
      <c r="F81" s="1" t="s">
        <v>257</v>
      </c>
      <c r="G81" s="1"/>
      <c r="H81" s="1" t="s">
        <v>126</v>
      </c>
      <c r="I81" s="1" t="s">
        <v>127</v>
      </c>
      <c r="J81" s="1" t="s">
        <v>128</v>
      </c>
      <c r="K81" s="1">
        <v>2.2000000000000002</v>
      </c>
      <c r="L81" s="1">
        <v>0.156</v>
      </c>
      <c r="M81" s="1">
        <v>3000.9189999999999</v>
      </c>
      <c r="N81" s="1">
        <v>1575.6759999999999</v>
      </c>
      <c r="O81" s="1" t="s">
        <v>905</v>
      </c>
      <c r="P81" s="1">
        <v>2017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idden="1">
      <c r="A82" s="1">
        <v>15358</v>
      </c>
      <c r="B82" s="1">
        <v>2021</v>
      </c>
      <c r="C82" s="1" t="s">
        <v>123</v>
      </c>
      <c r="D82" s="1" t="s">
        <v>256</v>
      </c>
      <c r="E82" s="1">
        <v>61893</v>
      </c>
      <c r="F82" s="1" t="s">
        <v>258</v>
      </c>
      <c r="G82" s="1"/>
      <c r="H82" s="1" t="s">
        <v>126</v>
      </c>
      <c r="I82" s="1" t="s">
        <v>127</v>
      </c>
      <c r="J82" s="1" t="s">
        <v>128</v>
      </c>
      <c r="K82" s="1">
        <v>1.5</v>
      </c>
      <c r="L82" s="1">
        <v>0.156</v>
      </c>
      <c r="M82" s="1">
        <v>2046.0809999999999</v>
      </c>
      <c r="N82" s="1">
        <v>1074.3240000000001</v>
      </c>
      <c r="O82" s="1" t="s">
        <v>905</v>
      </c>
      <c r="P82" s="1">
        <v>2017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idden="1">
      <c r="A83" s="1">
        <v>15359</v>
      </c>
      <c r="B83" s="1">
        <v>2021</v>
      </c>
      <c r="C83" s="1" t="s">
        <v>123</v>
      </c>
      <c r="D83" s="1" t="s">
        <v>259</v>
      </c>
      <c r="E83" s="1">
        <v>60734</v>
      </c>
      <c r="F83" s="1" t="s">
        <v>132</v>
      </c>
      <c r="G83" s="1"/>
      <c r="H83" s="1" t="s">
        <v>126</v>
      </c>
      <c r="I83" s="1" t="s">
        <v>127</v>
      </c>
      <c r="J83" s="1" t="s">
        <v>128</v>
      </c>
      <c r="K83" s="1">
        <v>6.8</v>
      </c>
      <c r="L83" s="1">
        <v>0.16600000000000001</v>
      </c>
      <c r="M83" s="1">
        <v>9888</v>
      </c>
      <c r="N83" s="1">
        <v>5342</v>
      </c>
      <c r="O83" s="1" t="s">
        <v>905</v>
      </c>
      <c r="P83" s="1">
        <v>2015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idden="1">
      <c r="A84" s="1">
        <v>15360</v>
      </c>
      <c r="B84" s="1">
        <v>2021</v>
      </c>
      <c r="C84" s="1" t="s">
        <v>123</v>
      </c>
      <c r="D84" s="1" t="s">
        <v>260</v>
      </c>
      <c r="E84" s="1">
        <v>60733</v>
      </c>
      <c r="F84" s="1" t="s">
        <v>132</v>
      </c>
      <c r="G84" s="1"/>
      <c r="H84" s="1" t="s">
        <v>126</v>
      </c>
      <c r="I84" s="1" t="s">
        <v>127</v>
      </c>
      <c r="J84" s="1" t="s">
        <v>128</v>
      </c>
      <c r="K84" s="1">
        <v>1.5</v>
      </c>
      <c r="L84" s="1">
        <v>0.14000000000000001</v>
      </c>
      <c r="M84" s="1">
        <v>1845</v>
      </c>
      <c r="N84" s="1">
        <v>969</v>
      </c>
      <c r="O84" s="1" t="s">
        <v>905</v>
      </c>
      <c r="P84" s="1">
        <v>2015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idden="1">
      <c r="A85" s="1">
        <v>15361</v>
      </c>
      <c r="B85" s="1">
        <v>2021</v>
      </c>
      <c r="C85" s="1" t="s">
        <v>123</v>
      </c>
      <c r="D85" s="1" t="s">
        <v>261</v>
      </c>
      <c r="E85" s="1">
        <v>59166</v>
      </c>
      <c r="F85" s="1" t="s">
        <v>262</v>
      </c>
      <c r="G85" s="1"/>
      <c r="H85" s="1" t="s">
        <v>126</v>
      </c>
      <c r="I85" s="1" t="s">
        <v>127</v>
      </c>
      <c r="J85" s="1" t="s">
        <v>128</v>
      </c>
      <c r="K85" s="1">
        <v>1.2</v>
      </c>
      <c r="L85" s="1">
        <v>0.16400000000000001</v>
      </c>
      <c r="M85" s="1">
        <v>1726</v>
      </c>
      <c r="N85" s="1">
        <v>906</v>
      </c>
      <c r="O85" s="1" t="s">
        <v>905</v>
      </c>
      <c r="P85" s="1">
        <v>2011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idden="1">
      <c r="A86" s="1">
        <v>15362</v>
      </c>
      <c r="B86" s="1">
        <v>2021</v>
      </c>
      <c r="C86" s="1" t="s">
        <v>123</v>
      </c>
      <c r="D86" s="1" t="s">
        <v>263</v>
      </c>
      <c r="E86" s="1">
        <v>58947</v>
      </c>
      <c r="F86" s="1" t="s">
        <v>264</v>
      </c>
      <c r="G86" s="1"/>
      <c r="H86" s="1" t="s">
        <v>265</v>
      </c>
      <c r="I86" s="1" t="s">
        <v>155</v>
      </c>
      <c r="J86" s="1" t="s">
        <v>218</v>
      </c>
      <c r="K86" s="1">
        <v>1.2</v>
      </c>
      <c r="L86" s="1">
        <v>1E-3</v>
      </c>
      <c r="M86" s="1">
        <v>9</v>
      </c>
      <c r="N86" s="1">
        <v>2</v>
      </c>
      <c r="O86" s="1" t="s">
        <v>905</v>
      </c>
      <c r="P86" s="1">
        <v>1991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idden="1">
      <c r="A87" s="1">
        <v>15363</v>
      </c>
      <c r="B87" s="1">
        <v>2021</v>
      </c>
      <c r="C87" s="1" t="s">
        <v>123</v>
      </c>
      <c r="D87" s="1" t="s">
        <v>263</v>
      </c>
      <c r="E87" s="1">
        <v>58947</v>
      </c>
      <c r="F87" s="1" t="s">
        <v>266</v>
      </c>
      <c r="G87" s="1"/>
      <c r="H87" s="1" t="s">
        <v>126</v>
      </c>
      <c r="I87" s="1" t="s">
        <v>165</v>
      </c>
      <c r="J87" s="1" t="s">
        <v>166</v>
      </c>
      <c r="K87" s="1">
        <v>4.3</v>
      </c>
      <c r="L87" s="1">
        <v>0.35699999999999998</v>
      </c>
      <c r="M87" s="1">
        <v>13460.303</v>
      </c>
      <c r="N87" s="1">
        <v>6780.5349999999999</v>
      </c>
      <c r="O87" s="1" t="s">
        <v>905</v>
      </c>
      <c r="P87" s="1">
        <v>1995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idden="1">
      <c r="A88" s="1">
        <v>15364</v>
      </c>
      <c r="B88" s="1">
        <v>2021</v>
      </c>
      <c r="C88" s="1" t="s">
        <v>123</v>
      </c>
      <c r="D88" s="1" t="s">
        <v>263</v>
      </c>
      <c r="E88" s="1">
        <v>58947</v>
      </c>
      <c r="F88" s="1" t="s">
        <v>267</v>
      </c>
      <c r="G88" s="1"/>
      <c r="H88" s="1" t="s">
        <v>126</v>
      </c>
      <c r="I88" s="1" t="s">
        <v>165</v>
      </c>
      <c r="J88" s="1" t="s">
        <v>166</v>
      </c>
      <c r="K88" s="1">
        <v>5.6</v>
      </c>
      <c r="L88" s="1">
        <v>0.35699999999999998</v>
      </c>
      <c r="M88" s="1">
        <v>17529.697</v>
      </c>
      <c r="N88" s="1">
        <v>8830.4650000000001</v>
      </c>
      <c r="O88" s="1" t="s">
        <v>905</v>
      </c>
      <c r="P88" s="1">
        <v>2021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idden="1">
      <c r="A89" s="1">
        <v>15365</v>
      </c>
      <c r="B89" s="1">
        <v>2021</v>
      </c>
      <c r="C89" s="1" t="s">
        <v>123</v>
      </c>
      <c r="D89" s="1" t="s">
        <v>268</v>
      </c>
      <c r="E89" s="1">
        <v>54829</v>
      </c>
      <c r="F89" s="1" t="s">
        <v>269</v>
      </c>
      <c r="G89" s="1"/>
      <c r="H89" s="1" t="s">
        <v>126</v>
      </c>
      <c r="I89" s="1" t="s">
        <v>165</v>
      </c>
      <c r="J89" s="1" t="s">
        <v>166</v>
      </c>
      <c r="K89" s="1">
        <v>9.5</v>
      </c>
      <c r="L89" s="1">
        <v>0.68200000000000005</v>
      </c>
      <c r="M89" s="1">
        <v>56762</v>
      </c>
      <c r="N89" s="1">
        <v>26773</v>
      </c>
      <c r="O89" s="1" t="s">
        <v>905</v>
      </c>
      <c r="P89" s="1">
        <v>1992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idden="1">
      <c r="A90" s="1">
        <v>15366</v>
      </c>
      <c r="B90" s="1">
        <v>2021</v>
      </c>
      <c r="C90" s="1" t="s">
        <v>123</v>
      </c>
      <c r="D90" s="1" t="s">
        <v>268</v>
      </c>
      <c r="E90" s="1">
        <v>54829</v>
      </c>
      <c r="F90" s="1" t="s">
        <v>270</v>
      </c>
      <c r="G90" s="1"/>
      <c r="H90" s="1" t="s">
        <v>265</v>
      </c>
      <c r="I90" s="1" t="s">
        <v>271</v>
      </c>
      <c r="J90" s="1" t="s">
        <v>166</v>
      </c>
      <c r="K90" s="1">
        <v>1</v>
      </c>
      <c r="L90" s="1">
        <v>7.0000000000000001E-3</v>
      </c>
      <c r="M90" s="1">
        <v>64</v>
      </c>
      <c r="N90" s="1">
        <v>64</v>
      </c>
      <c r="O90" s="1" t="s">
        <v>906</v>
      </c>
      <c r="P90" s="1">
        <v>1999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idden="1">
      <c r="A91" s="1">
        <v>15367</v>
      </c>
      <c r="B91" s="1">
        <v>2021</v>
      </c>
      <c r="C91" s="1" t="s">
        <v>123</v>
      </c>
      <c r="D91" s="1" t="s">
        <v>272</v>
      </c>
      <c r="E91" s="1">
        <v>62712</v>
      </c>
      <c r="F91" s="1" t="s">
        <v>273</v>
      </c>
      <c r="G91" s="1"/>
      <c r="H91" s="1" t="s">
        <v>126</v>
      </c>
      <c r="I91" s="1" t="s">
        <v>127</v>
      </c>
      <c r="J91" s="1" t="s">
        <v>128</v>
      </c>
      <c r="K91" s="1">
        <v>2.6</v>
      </c>
      <c r="L91" s="1">
        <v>0.20399999999999999</v>
      </c>
      <c r="M91" s="1">
        <v>4637</v>
      </c>
      <c r="N91" s="1">
        <v>2434</v>
      </c>
      <c r="O91" s="1" t="s">
        <v>905</v>
      </c>
      <c r="P91" s="1">
        <v>2018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idden="1">
      <c r="A92" s="1">
        <v>15368</v>
      </c>
      <c r="B92" s="1">
        <v>2021</v>
      </c>
      <c r="C92" s="1" t="s">
        <v>123</v>
      </c>
      <c r="D92" s="1" t="s">
        <v>274</v>
      </c>
      <c r="E92" s="1">
        <v>62027</v>
      </c>
      <c r="F92" s="1" t="s">
        <v>275</v>
      </c>
      <c r="G92" s="1"/>
      <c r="H92" s="1" t="s">
        <v>126</v>
      </c>
      <c r="I92" s="1" t="s">
        <v>169</v>
      </c>
      <c r="J92" s="1" t="s">
        <v>170</v>
      </c>
      <c r="K92" s="1">
        <v>1</v>
      </c>
      <c r="L92" s="1">
        <v>0</v>
      </c>
      <c r="M92" s="1">
        <v>0</v>
      </c>
      <c r="N92" s="1">
        <v>0</v>
      </c>
      <c r="O92" s="1" t="s">
        <v>905</v>
      </c>
      <c r="P92" s="1">
        <v>2016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idden="1">
      <c r="A93" s="1">
        <v>15369</v>
      </c>
      <c r="B93" s="1">
        <v>2021</v>
      </c>
      <c r="C93" s="1" t="s">
        <v>123</v>
      </c>
      <c r="D93" s="1" t="s">
        <v>274</v>
      </c>
      <c r="E93" s="1">
        <v>62027</v>
      </c>
      <c r="F93" s="1" t="s">
        <v>132</v>
      </c>
      <c r="G93" s="1"/>
      <c r="H93" s="1" t="s">
        <v>126</v>
      </c>
      <c r="I93" s="1" t="s">
        <v>127</v>
      </c>
      <c r="J93" s="1" t="s">
        <v>128</v>
      </c>
      <c r="K93" s="1">
        <v>0.7</v>
      </c>
      <c r="L93" s="1">
        <v>0.153</v>
      </c>
      <c r="M93" s="1">
        <v>938</v>
      </c>
      <c r="N93" s="1">
        <v>492</v>
      </c>
      <c r="O93" s="1" t="s">
        <v>905</v>
      </c>
      <c r="P93" s="1">
        <v>2016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idden="1">
      <c r="A94" s="1">
        <v>15370</v>
      </c>
      <c r="B94" s="1">
        <v>2021</v>
      </c>
      <c r="C94" s="1" t="s">
        <v>123</v>
      </c>
      <c r="D94" s="1" t="s">
        <v>276</v>
      </c>
      <c r="E94" s="1">
        <v>57081</v>
      </c>
      <c r="F94" s="1" t="s">
        <v>277</v>
      </c>
      <c r="G94" s="1"/>
      <c r="H94" s="1" t="s">
        <v>126</v>
      </c>
      <c r="I94" s="1" t="s">
        <v>127</v>
      </c>
      <c r="J94" s="1" t="s">
        <v>128</v>
      </c>
      <c r="K94" s="1">
        <v>2.2999999999999998</v>
      </c>
      <c r="L94" s="1">
        <v>0.153</v>
      </c>
      <c r="M94" s="1">
        <v>3079.7559999999999</v>
      </c>
      <c r="N94" s="1">
        <v>1616.732</v>
      </c>
      <c r="O94" s="1" t="s">
        <v>905</v>
      </c>
      <c r="P94" s="1">
        <v>2009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idden="1">
      <c r="A95" s="1">
        <v>15371</v>
      </c>
      <c r="B95" s="1">
        <v>2021</v>
      </c>
      <c r="C95" s="1" t="s">
        <v>123</v>
      </c>
      <c r="D95" s="1" t="s">
        <v>276</v>
      </c>
      <c r="E95" s="1">
        <v>57081</v>
      </c>
      <c r="F95" s="1" t="s">
        <v>278</v>
      </c>
      <c r="G95" s="1"/>
      <c r="H95" s="1" t="s">
        <v>126</v>
      </c>
      <c r="I95" s="1" t="s">
        <v>127</v>
      </c>
      <c r="J95" s="1" t="s">
        <v>128</v>
      </c>
      <c r="K95" s="1">
        <v>1.8</v>
      </c>
      <c r="L95" s="1">
        <v>0.153</v>
      </c>
      <c r="M95" s="1">
        <v>2410.2440000000001</v>
      </c>
      <c r="N95" s="1">
        <v>1265.268</v>
      </c>
      <c r="O95" s="1" t="s">
        <v>905</v>
      </c>
      <c r="P95" s="1">
        <v>2009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idden="1">
      <c r="A96" s="1">
        <v>15372</v>
      </c>
      <c r="B96" s="1">
        <v>2021</v>
      </c>
      <c r="C96" s="1" t="s">
        <v>123</v>
      </c>
      <c r="D96" s="1" t="s">
        <v>279</v>
      </c>
      <c r="E96" s="1">
        <v>10751</v>
      </c>
      <c r="F96" s="1" t="s">
        <v>269</v>
      </c>
      <c r="G96" s="1"/>
      <c r="H96" s="1" t="s">
        <v>126</v>
      </c>
      <c r="I96" s="1" t="s">
        <v>238</v>
      </c>
      <c r="J96" s="1" t="s">
        <v>166</v>
      </c>
      <c r="K96" s="1">
        <v>95.2</v>
      </c>
      <c r="L96" s="1">
        <v>6.3E-2</v>
      </c>
      <c r="M96" s="1">
        <v>52778</v>
      </c>
      <c r="N96" s="1">
        <v>40541</v>
      </c>
      <c r="O96" s="1" t="s">
        <v>906</v>
      </c>
      <c r="P96" s="1">
        <v>1993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idden="1">
      <c r="A97" s="1">
        <v>15373</v>
      </c>
      <c r="B97" s="1">
        <v>2021</v>
      </c>
      <c r="C97" s="1" t="s">
        <v>123</v>
      </c>
      <c r="D97" s="1" t="s">
        <v>279</v>
      </c>
      <c r="E97" s="1">
        <v>10751</v>
      </c>
      <c r="F97" s="1" t="s">
        <v>270</v>
      </c>
      <c r="G97" s="1">
        <v>1</v>
      </c>
      <c r="H97" s="1" t="s">
        <v>126</v>
      </c>
      <c r="I97" s="1" t="s">
        <v>243</v>
      </c>
      <c r="J97" s="1" t="s">
        <v>166</v>
      </c>
      <c r="K97" s="1">
        <v>77.7</v>
      </c>
      <c r="L97" s="1">
        <v>3.5000000000000003E-2</v>
      </c>
      <c r="M97" s="1">
        <v>23540</v>
      </c>
      <c r="N97" s="1">
        <v>17893</v>
      </c>
      <c r="O97" s="1" t="s">
        <v>906</v>
      </c>
      <c r="P97" s="1">
        <v>1993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idden="1">
      <c r="A98" s="1">
        <v>15374</v>
      </c>
      <c r="B98" s="1">
        <v>2021</v>
      </c>
      <c r="C98" s="1" t="s">
        <v>123</v>
      </c>
      <c r="D98" s="1" t="s">
        <v>280</v>
      </c>
      <c r="E98" s="1">
        <v>10435</v>
      </c>
      <c r="F98" s="1" t="s">
        <v>281</v>
      </c>
      <c r="G98" s="1">
        <v>3</v>
      </c>
      <c r="H98" s="1" t="s">
        <v>126</v>
      </c>
      <c r="I98" s="1" t="s">
        <v>271</v>
      </c>
      <c r="J98" s="1" t="s">
        <v>282</v>
      </c>
      <c r="K98" s="1">
        <v>17.5</v>
      </c>
      <c r="L98" s="1">
        <v>0.60899999999999999</v>
      </c>
      <c r="M98" s="1">
        <v>93421</v>
      </c>
      <c r="N98" s="1">
        <v>36196</v>
      </c>
      <c r="O98" s="1" t="s">
        <v>906</v>
      </c>
      <c r="P98" s="1">
        <v>1991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idden="1">
      <c r="A99" s="1">
        <v>15375</v>
      </c>
      <c r="B99" s="1">
        <v>2021</v>
      </c>
      <c r="C99" s="1" t="s">
        <v>123</v>
      </c>
      <c r="D99" s="1" t="s">
        <v>280</v>
      </c>
      <c r="E99" s="1">
        <v>10435</v>
      </c>
      <c r="F99" s="1" t="s">
        <v>283</v>
      </c>
      <c r="G99" s="1">
        <v>3</v>
      </c>
      <c r="H99" s="1" t="s">
        <v>126</v>
      </c>
      <c r="I99" s="1" t="s">
        <v>271</v>
      </c>
      <c r="J99" s="1" t="s">
        <v>282</v>
      </c>
      <c r="K99" s="1">
        <v>17.5</v>
      </c>
      <c r="L99" s="1">
        <v>0.47</v>
      </c>
      <c r="M99" s="1">
        <v>72055</v>
      </c>
      <c r="N99" s="1">
        <v>35073</v>
      </c>
      <c r="O99" s="1" t="s">
        <v>906</v>
      </c>
      <c r="P99" s="1">
        <v>1991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idden="1">
      <c r="A100" s="1">
        <v>15376</v>
      </c>
      <c r="B100" s="1">
        <v>2021</v>
      </c>
      <c r="C100" s="1" t="s">
        <v>123</v>
      </c>
      <c r="D100" s="1" t="s">
        <v>284</v>
      </c>
      <c r="E100" s="1">
        <v>63334</v>
      </c>
      <c r="F100" s="1" t="s">
        <v>285</v>
      </c>
      <c r="G100" s="1"/>
      <c r="H100" s="1" t="s">
        <v>126</v>
      </c>
      <c r="I100" s="1" t="s">
        <v>127</v>
      </c>
      <c r="J100" s="1" t="s">
        <v>128</v>
      </c>
      <c r="K100" s="1">
        <v>3.7</v>
      </c>
      <c r="L100" s="1">
        <v>0.185</v>
      </c>
      <c r="M100" s="1">
        <v>5984</v>
      </c>
      <c r="N100" s="1">
        <v>3142</v>
      </c>
      <c r="O100" s="1" t="s">
        <v>905</v>
      </c>
      <c r="P100" s="1">
        <v>2020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idden="1">
      <c r="A101" s="1">
        <v>15377</v>
      </c>
      <c r="B101" s="1">
        <v>2021</v>
      </c>
      <c r="C101" s="1" t="s">
        <v>123</v>
      </c>
      <c r="D101" s="1" t="s">
        <v>286</v>
      </c>
      <c r="E101" s="1">
        <v>2379</v>
      </c>
      <c r="F101" s="1" t="s">
        <v>287</v>
      </c>
      <c r="G101" s="1"/>
      <c r="H101" s="1" t="s">
        <v>126</v>
      </c>
      <c r="I101" s="1" t="s">
        <v>165</v>
      </c>
      <c r="J101" s="1" t="s">
        <v>166</v>
      </c>
      <c r="K101" s="1">
        <v>41.9</v>
      </c>
      <c r="L101" s="1">
        <v>7.0000000000000001E-3</v>
      </c>
      <c r="M101" s="1">
        <v>2507</v>
      </c>
      <c r="N101" s="1">
        <v>1263</v>
      </c>
      <c r="O101" s="1" t="s">
        <v>905</v>
      </c>
      <c r="P101" s="1">
        <v>1973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idden="1">
      <c r="A102" s="1">
        <v>15378</v>
      </c>
      <c r="B102" s="1">
        <v>2021</v>
      </c>
      <c r="C102" s="1" t="s">
        <v>123</v>
      </c>
      <c r="D102" s="1" t="s">
        <v>286</v>
      </c>
      <c r="E102" s="1">
        <v>2379</v>
      </c>
      <c r="F102" s="1" t="s">
        <v>288</v>
      </c>
      <c r="G102" s="1"/>
      <c r="H102" s="1" t="s">
        <v>126</v>
      </c>
      <c r="I102" s="1" t="s">
        <v>165</v>
      </c>
      <c r="J102" s="1" t="s">
        <v>166</v>
      </c>
      <c r="K102" s="1">
        <v>41.9</v>
      </c>
      <c r="L102" s="1">
        <v>7.0000000000000001E-3</v>
      </c>
      <c r="M102" s="1">
        <v>2507</v>
      </c>
      <c r="N102" s="1">
        <v>1263</v>
      </c>
      <c r="O102" s="1" t="s">
        <v>905</v>
      </c>
      <c r="P102" s="1">
        <v>1973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idden="1">
      <c r="A103" s="1">
        <v>15379</v>
      </c>
      <c r="B103" s="1">
        <v>2021</v>
      </c>
      <c r="C103" s="1" t="s">
        <v>123</v>
      </c>
      <c r="D103" s="1" t="s">
        <v>289</v>
      </c>
      <c r="E103" s="1">
        <v>59297</v>
      </c>
      <c r="F103" s="1" t="s">
        <v>290</v>
      </c>
      <c r="G103" s="1"/>
      <c r="H103" s="1" t="s">
        <v>126</v>
      </c>
      <c r="I103" s="1" t="s">
        <v>127</v>
      </c>
      <c r="J103" s="1" t="s">
        <v>128</v>
      </c>
      <c r="K103" s="1">
        <v>1.5</v>
      </c>
      <c r="L103" s="1">
        <v>0.13800000000000001</v>
      </c>
      <c r="M103" s="1">
        <v>1813</v>
      </c>
      <c r="N103" s="1">
        <v>952</v>
      </c>
      <c r="O103" s="1" t="s">
        <v>905</v>
      </c>
      <c r="P103" s="1">
        <v>2009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idden="1">
      <c r="A104" s="1">
        <v>15380</v>
      </c>
      <c r="B104" s="1">
        <v>2021</v>
      </c>
      <c r="C104" s="1" t="s">
        <v>123</v>
      </c>
      <c r="D104" s="1" t="s">
        <v>291</v>
      </c>
      <c r="E104" s="1">
        <v>64380</v>
      </c>
      <c r="F104" s="1" t="s">
        <v>292</v>
      </c>
      <c r="G104" s="1"/>
      <c r="H104" s="1" t="s">
        <v>126</v>
      </c>
      <c r="I104" s="1" t="s">
        <v>127</v>
      </c>
      <c r="J104" s="1" t="s">
        <v>128</v>
      </c>
      <c r="K104" s="1">
        <v>2</v>
      </c>
      <c r="L104" s="1">
        <v>0.09</v>
      </c>
      <c r="M104" s="1">
        <v>1583</v>
      </c>
      <c r="N104" s="1">
        <v>1024</v>
      </c>
      <c r="O104" s="1" t="s">
        <v>905</v>
      </c>
      <c r="P104" s="1">
        <v>2021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idden="1">
      <c r="A105" s="1">
        <v>15381</v>
      </c>
      <c r="B105" s="1">
        <v>2021</v>
      </c>
      <c r="C105" s="1" t="s">
        <v>123</v>
      </c>
      <c r="D105" s="1" t="s">
        <v>293</v>
      </c>
      <c r="E105" s="1">
        <v>62616</v>
      </c>
      <c r="F105" s="1" t="s">
        <v>294</v>
      </c>
      <c r="G105" s="1"/>
      <c r="H105" s="1" t="s">
        <v>126</v>
      </c>
      <c r="I105" s="1" t="s">
        <v>127</v>
      </c>
      <c r="J105" s="1" t="s">
        <v>128</v>
      </c>
      <c r="K105" s="1">
        <v>1.5</v>
      </c>
      <c r="L105" s="1">
        <v>0.16700000000000001</v>
      </c>
      <c r="M105" s="1">
        <v>2198</v>
      </c>
      <c r="N105" s="1">
        <v>1154</v>
      </c>
      <c r="O105" s="1" t="s">
        <v>905</v>
      </c>
      <c r="P105" s="1">
        <v>2018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idden="1">
      <c r="A106" s="1">
        <v>15382</v>
      </c>
      <c r="B106" s="1">
        <v>2021</v>
      </c>
      <c r="C106" s="1" t="s">
        <v>123</v>
      </c>
      <c r="D106" s="1" t="s">
        <v>295</v>
      </c>
      <c r="E106" s="1">
        <v>59248</v>
      </c>
      <c r="F106" s="1" t="s">
        <v>295</v>
      </c>
      <c r="G106" s="1"/>
      <c r="H106" s="1" t="s">
        <v>126</v>
      </c>
      <c r="I106" s="1" t="s">
        <v>127</v>
      </c>
      <c r="J106" s="1" t="s">
        <v>128</v>
      </c>
      <c r="K106" s="1">
        <v>1.5</v>
      </c>
      <c r="L106" s="1">
        <v>0</v>
      </c>
      <c r="M106" s="1">
        <v>0</v>
      </c>
      <c r="N106" s="1">
        <v>0</v>
      </c>
      <c r="O106" s="1" t="s">
        <v>905</v>
      </c>
      <c r="P106" s="1">
        <v>2012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idden="1">
      <c r="A107" s="1">
        <v>15383</v>
      </c>
      <c r="B107" s="1">
        <v>2021</v>
      </c>
      <c r="C107" s="1" t="s">
        <v>123</v>
      </c>
      <c r="D107" s="1" t="s">
        <v>296</v>
      </c>
      <c r="E107" s="1">
        <v>63971</v>
      </c>
      <c r="F107" s="1" t="s">
        <v>297</v>
      </c>
      <c r="G107" s="1"/>
      <c r="H107" s="1" t="s">
        <v>126</v>
      </c>
      <c r="I107" s="1" t="s">
        <v>127</v>
      </c>
      <c r="J107" s="1" t="s">
        <v>128</v>
      </c>
      <c r="K107" s="1">
        <v>1.5</v>
      </c>
      <c r="L107" s="1">
        <v>0.182</v>
      </c>
      <c r="M107" s="1">
        <v>2396</v>
      </c>
      <c r="N107" s="1">
        <v>1472</v>
      </c>
      <c r="O107" s="1" t="s">
        <v>905</v>
      </c>
      <c r="P107" s="1">
        <v>2021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idden="1">
      <c r="A108" s="1">
        <v>15384</v>
      </c>
      <c r="B108" s="1">
        <v>2021</v>
      </c>
      <c r="C108" s="1" t="s">
        <v>123</v>
      </c>
      <c r="D108" s="1" t="s">
        <v>298</v>
      </c>
      <c r="E108" s="1">
        <v>60266</v>
      </c>
      <c r="F108" s="1" t="s">
        <v>299</v>
      </c>
      <c r="G108" s="1"/>
      <c r="H108" s="1" t="s">
        <v>126</v>
      </c>
      <c r="I108" s="1" t="s">
        <v>127</v>
      </c>
      <c r="J108" s="1" t="s">
        <v>128</v>
      </c>
      <c r="K108" s="1">
        <v>6.1</v>
      </c>
      <c r="L108" s="1">
        <v>0.186</v>
      </c>
      <c r="M108" s="1">
        <v>9961</v>
      </c>
      <c r="N108" s="1">
        <v>5229</v>
      </c>
      <c r="O108" s="1" t="s">
        <v>905</v>
      </c>
      <c r="P108" s="1">
        <v>2016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idden="1">
      <c r="A109" s="1">
        <v>15385</v>
      </c>
      <c r="B109" s="1">
        <v>2021</v>
      </c>
      <c r="C109" s="1" t="s">
        <v>123</v>
      </c>
      <c r="D109" s="1" t="s">
        <v>300</v>
      </c>
      <c r="E109" s="1">
        <v>65623</v>
      </c>
      <c r="F109" s="1" t="s">
        <v>301</v>
      </c>
      <c r="G109" s="1"/>
      <c r="H109" s="1" t="s">
        <v>126</v>
      </c>
      <c r="I109" s="1" t="s">
        <v>127</v>
      </c>
      <c r="J109" s="1" t="s">
        <v>128</v>
      </c>
      <c r="K109" s="1">
        <v>1.6</v>
      </c>
      <c r="L109" s="1">
        <v>8.4000000000000005E-2</v>
      </c>
      <c r="M109" s="1">
        <v>1179</v>
      </c>
      <c r="N109" s="1">
        <v>872</v>
      </c>
      <c r="O109" s="1" t="s">
        <v>905</v>
      </c>
      <c r="P109" s="1">
        <v>2021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idden="1">
      <c r="A110" s="1">
        <v>15386</v>
      </c>
      <c r="B110" s="1">
        <v>2021</v>
      </c>
      <c r="C110" s="1" t="s">
        <v>123</v>
      </c>
      <c r="D110" s="1" t="s">
        <v>302</v>
      </c>
      <c r="E110" s="1">
        <v>59630</v>
      </c>
      <c r="F110" s="1" t="s">
        <v>303</v>
      </c>
      <c r="G110" s="1"/>
      <c r="H110" s="1" t="s">
        <v>126</v>
      </c>
      <c r="I110" s="1" t="s">
        <v>127</v>
      </c>
      <c r="J110" s="1" t="s">
        <v>128</v>
      </c>
      <c r="K110" s="1">
        <v>5.2</v>
      </c>
      <c r="L110" s="1">
        <v>0.158</v>
      </c>
      <c r="M110" s="1">
        <v>7183</v>
      </c>
      <c r="N110" s="1">
        <v>3771</v>
      </c>
      <c r="O110" s="1" t="s">
        <v>905</v>
      </c>
      <c r="P110" s="1">
        <v>2014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idden="1">
      <c r="A111" s="1">
        <v>15387</v>
      </c>
      <c r="B111" s="1">
        <v>2021</v>
      </c>
      <c r="C111" s="1" t="s">
        <v>123</v>
      </c>
      <c r="D111" s="1" t="s">
        <v>304</v>
      </c>
      <c r="E111" s="1">
        <v>60201</v>
      </c>
      <c r="F111" s="1" t="s">
        <v>305</v>
      </c>
      <c r="G111" s="1"/>
      <c r="H111" s="1" t="s">
        <v>126</v>
      </c>
      <c r="I111" s="1" t="s">
        <v>127</v>
      </c>
      <c r="J111" s="1" t="s">
        <v>128</v>
      </c>
      <c r="K111" s="1">
        <v>1.2</v>
      </c>
      <c r="L111" s="1">
        <v>0.16500000000000001</v>
      </c>
      <c r="M111" s="1">
        <v>1735</v>
      </c>
      <c r="N111" s="1">
        <v>911</v>
      </c>
      <c r="O111" s="1" t="s">
        <v>905</v>
      </c>
      <c r="P111" s="1">
        <v>2016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idden="1">
      <c r="A112" s="1">
        <v>15388</v>
      </c>
      <c r="B112" s="1">
        <v>2021</v>
      </c>
      <c r="C112" s="1" t="s">
        <v>123</v>
      </c>
      <c r="D112" s="1" t="s">
        <v>306</v>
      </c>
      <c r="E112" s="1">
        <v>10566</v>
      </c>
      <c r="F112" s="1" t="s">
        <v>269</v>
      </c>
      <c r="G112" s="1">
        <v>2</v>
      </c>
      <c r="H112" s="1" t="s">
        <v>126</v>
      </c>
      <c r="I112" s="1" t="s">
        <v>271</v>
      </c>
      <c r="J112" s="1" t="s">
        <v>307</v>
      </c>
      <c r="K112" s="1">
        <v>285</v>
      </c>
      <c r="L112" s="1">
        <v>0.19</v>
      </c>
      <c r="M112" s="1">
        <v>473773</v>
      </c>
      <c r="N112" s="1">
        <v>210102</v>
      </c>
      <c r="O112" s="1" t="s">
        <v>906</v>
      </c>
      <c r="P112" s="1">
        <v>1994</v>
      </c>
      <c r="Q112" s="1">
        <v>2024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idden="1">
      <c r="A113" s="1">
        <v>15389</v>
      </c>
      <c r="B113" s="1">
        <v>2021</v>
      </c>
      <c r="C113" s="1" t="s">
        <v>123</v>
      </c>
      <c r="D113" s="1" t="s">
        <v>308</v>
      </c>
      <c r="E113" s="1">
        <v>63355</v>
      </c>
      <c r="F113" s="1" t="s">
        <v>309</v>
      </c>
      <c r="G113" s="1"/>
      <c r="H113" s="1" t="s">
        <v>126</v>
      </c>
      <c r="I113" s="1" t="s">
        <v>127</v>
      </c>
      <c r="J113" s="1" t="s">
        <v>128</v>
      </c>
      <c r="K113" s="1">
        <v>1.4</v>
      </c>
      <c r="L113" s="1">
        <v>0.252</v>
      </c>
      <c r="M113" s="1">
        <v>3089</v>
      </c>
      <c r="N113" s="1">
        <v>1622</v>
      </c>
      <c r="O113" s="1" t="s">
        <v>905</v>
      </c>
      <c r="P113" s="1">
        <v>2018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idden="1">
      <c r="A114" s="1">
        <v>15390</v>
      </c>
      <c r="B114" s="1">
        <v>2021</v>
      </c>
      <c r="C114" s="1" t="s">
        <v>123</v>
      </c>
      <c r="D114" s="1" t="s">
        <v>310</v>
      </c>
      <c r="E114" s="1">
        <v>57734</v>
      </c>
      <c r="F114" s="1" t="s">
        <v>311</v>
      </c>
      <c r="G114" s="1"/>
      <c r="H114" s="1" t="s">
        <v>126</v>
      </c>
      <c r="I114" s="1" t="s">
        <v>127</v>
      </c>
      <c r="J114" s="1" t="s">
        <v>128</v>
      </c>
      <c r="K114" s="1">
        <v>1.1000000000000001</v>
      </c>
      <c r="L114" s="1">
        <v>0.15</v>
      </c>
      <c r="M114" s="1">
        <v>1449</v>
      </c>
      <c r="N114" s="1">
        <v>761</v>
      </c>
      <c r="O114" s="1" t="s">
        <v>905</v>
      </c>
      <c r="P114" s="1">
        <v>2010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idden="1">
      <c r="A115" s="1">
        <v>15391</v>
      </c>
      <c r="B115" s="1">
        <v>2021</v>
      </c>
      <c r="C115" s="1" t="s">
        <v>123</v>
      </c>
      <c r="D115" s="1" t="s">
        <v>312</v>
      </c>
      <c r="E115" s="1">
        <v>58094</v>
      </c>
      <c r="F115" s="1" t="s">
        <v>313</v>
      </c>
      <c r="G115" s="1"/>
      <c r="H115" s="1" t="s">
        <v>126</v>
      </c>
      <c r="I115" s="1" t="s">
        <v>127</v>
      </c>
      <c r="J115" s="1" t="s">
        <v>128</v>
      </c>
      <c r="K115" s="1">
        <v>2.1</v>
      </c>
      <c r="L115" s="1"/>
      <c r="M115" s="1"/>
      <c r="N115" s="1"/>
      <c r="O115" s="1"/>
      <c r="P115" s="1">
        <v>2011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idden="1">
      <c r="A116" s="1">
        <v>15392</v>
      </c>
      <c r="B116" s="1">
        <v>2021</v>
      </c>
      <c r="C116" s="1" t="s">
        <v>123</v>
      </c>
      <c r="D116" s="1" t="s">
        <v>314</v>
      </c>
      <c r="E116" s="1">
        <v>65465</v>
      </c>
      <c r="F116" s="1" t="s">
        <v>315</v>
      </c>
      <c r="G116" s="1"/>
      <c r="H116" s="1" t="s">
        <v>126</v>
      </c>
      <c r="I116" s="1" t="s">
        <v>127</v>
      </c>
      <c r="J116" s="1" t="s">
        <v>128</v>
      </c>
      <c r="K116" s="1">
        <v>10</v>
      </c>
      <c r="L116" s="1">
        <v>0.19600000000000001</v>
      </c>
      <c r="M116" s="1">
        <v>17157</v>
      </c>
      <c r="N116" s="1">
        <v>9007</v>
      </c>
      <c r="O116" s="1" t="s">
        <v>905</v>
      </c>
      <c r="P116" s="1">
        <v>2019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idden="1">
      <c r="A117" s="1">
        <v>15393</v>
      </c>
      <c r="B117" s="1">
        <v>2021</v>
      </c>
      <c r="C117" s="1" t="s">
        <v>123</v>
      </c>
      <c r="D117" s="1" t="s">
        <v>316</v>
      </c>
      <c r="E117" s="1">
        <v>58208</v>
      </c>
      <c r="F117" s="1" t="s">
        <v>134</v>
      </c>
      <c r="G117" s="1"/>
      <c r="H117" s="1" t="s">
        <v>126</v>
      </c>
      <c r="I117" s="1" t="s">
        <v>155</v>
      </c>
      <c r="J117" s="1" t="s">
        <v>156</v>
      </c>
      <c r="K117" s="1">
        <v>9.6</v>
      </c>
      <c r="L117" s="1">
        <v>0.26100000000000001</v>
      </c>
      <c r="M117" s="1">
        <v>21957</v>
      </c>
      <c r="N117" s="1">
        <v>9773</v>
      </c>
      <c r="O117" s="1" t="s">
        <v>905</v>
      </c>
      <c r="P117" s="1">
        <v>2011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idden="1">
      <c r="A118" s="1">
        <v>15394</v>
      </c>
      <c r="B118" s="1">
        <v>2021</v>
      </c>
      <c r="C118" s="1" t="s">
        <v>123</v>
      </c>
      <c r="D118" s="1" t="s">
        <v>317</v>
      </c>
      <c r="E118" s="1">
        <v>10122</v>
      </c>
      <c r="F118" s="1" t="s">
        <v>318</v>
      </c>
      <c r="G118" s="1"/>
      <c r="H118" s="1" t="s">
        <v>126</v>
      </c>
      <c r="I118" s="1" t="s">
        <v>165</v>
      </c>
      <c r="J118" s="1" t="s">
        <v>166</v>
      </c>
      <c r="K118" s="1">
        <v>5</v>
      </c>
      <c r="L118" s="1">
        <v>0.58199999999999996</v>
      </c>
      <c r="M118" s="1">
        <v>25481</v>
      </c>
      <c r="N118" s="1">
        <v>12718</v>
      </c>
      <c r="O118" s="1" t="s">
        <v>905</v>
      </c>
      <c r="P118" s="1">
        <v>2002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idden="1">
      <c r="A119" s="1">
        <v>15395</v>
      </c>
      <c r="B119" s="1">
        <v>2021</v>
      </c>
      <c r="C119" s="1" t="s">
        <v>123</v>
      </c>
      <c r="D119" s="1" t="s">
        <v>319</v>
      </c>
      <c r="E119" s="1">
        <v>58235</v>
      </c>
      <c r="F119" s="1" t="s">
        <v>134</v>
      </c>
      <c r="G119" s="1"/>
      <c r="H119" s="1" t="s">
        <v>126</v>
      </c>
      <c r="I119" s="1" t="s">
        <v>165</v>
      </c>
      <c r="J119" s="1" t="s">
        <v>166</v>
      </c>
      <c r="K119" s="1">
        <v>73</v>
      </c>
      <c r="L119" s="1">
        <v>8.5000000000000006E-2</v>
      </c>
      <c r="M119" s="1">
        <v>54110</v>
      </c>
      <c r="N119" s="1">
        <v>38800</v>
      </c>
      <c r="O119" s="1" t="s">
        <v>905</v>
      </c>
      <c r="P119" s="1">
        <v>2015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idden="1">
      <c r="A120" s="1">
        <v>15396</v>
      </c>
      <c r="B120" s="1">
        <v>2021</v>
      </c>
      <c r="C120" s="1" t="s">
        <v>123</v>
      </c>
      <c r="D120" s="1" t="s">
        <v>320</v>
      </c>
      <c r="E120" s="1">
        <v>58165</v>
      </c>
      <c r="F120" s="1" t="s">
        <v>321</v>
      </c>
      <c r="G120" s="1"/>
      <c r="H120" s="1" t="s">
        <v>126</v>
      </c>
      <c r="I120" s="1" t="s">
        <v>155</v>
      </c>
      <c r="J120" s="1" t="s">
        <v>166</v>
      </c>
      <c r="K120" s="1">
        <v>6.2</v>
      </c>
      <c r="L120" s="1">
        <v>0.58799999999999997</v>
      </c>
      <c r="M120" s="1">
        <v>31927</v>
      </c>
      <c r="N120" s="1">
        <v>16085</v>
      </c>
      <c r="O120" s="1" t="s">
        <v>905</v>
      </c>
      <c r="P120" s="1">
        <v>1996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idden="1">
      <c r="A121" s="1">
        <v>15397</v>
      </c>
      <c r="B121" s="1">
        <v>2021</v>
      </c>
      <c r="C121" s="1" t="s">
        <v>123</v>
      </c>
      <c r="D121" s="1" t="s">
        <v>322</v>
      </c>
      <c r="E121" s="1">
        <v>63356</v>
      </c>
      <c r="F121" s="1" t="s">
        <v>323</v>
      </c>
      <c r="G121" s="1"/>
      <c r="H121" s="1" t="s">
        <v>126</v>
      </c>
      <c r="I121" s="1" t="s">
        <v>127</v>
      </c>
      <c r="J121" s="1" t="s">
        <v>128</v>
      </c>
      <c r="K121" s="1">
        <v>1.9</v>
      </c>
      <c r="L121" s="1">
        <v>0.17899999999999999</v>
      </c>
      <c r="M121" s="1">
        <v>2978</v>
      </c>
      <c r="N121" s="1">
        <v>1563</v>
      </c>
      <c r="O121" s="1" t="s">
        <v>905</v>
      </c>
      <c r="P121" s="1">
        <v>2018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idden="1">
      <c r="A122" s="1">
        <v>15398</v>
      </c>
      <c r="B122" s="1">
        <v>2021</v>
      </c>
      <c r="C122" s="1" t="s">
        <v>123</v>
      </c>
      <c r="D122" s="1" t="s">
        <v>324</v>
      </c>
      <c r="E122" s="1">
        <v>63357</v>
      </c>
      <c r="F122" s="1" t="s">
        <v>325</v>
      </c>
      <c r="G122" s="1"/>
      <c r="H122" s="1" t="s">
        <v>126</v>
      </c>
      <c r="I122" s="1" t="s">
        <v>127</v>
      </c>
      <c r="J122" s="1" t="s">
        <v>128</v>
      </c>
      <c r="K122" s="1">
        <v>3.7</v>
      </c>
      <c r="L122" s="1">
        <v>0.18</v>
      </c>
      <c r="M122" s="1">
        <v>5831</v>
      </c>
      <c r="N122" s="1">
        <v>3061</v>
      </c>
      <c r="O122" s="1" t="s">
        <v>905</v>
      </c>
      <c r="P122" s="1">
        <v>2018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idden="1">
      <c r="A123" s="1">
        <v>15399</v>
      </c>
      <c r="B123" s="1">
        <v>2021</v>
      </c>
      <c r="C123" s="1" t="s">
        <v>123</v>
      </c>
      <c r="D123" s="1" t="s">
        <v>326</v>
      </c>
      <c r="E123" s="1">
        <v>60776</v>
      </c>
      <c r="F123" s="1" t="s">
        <v>327</v>
      </c>
      <c r="G123" s="1"/>
      <c r="H123" s="1" t="s">
        <v>126</v>
      </c>
      <c r="I123" s="1" t="s">
        <v>127</v>
      </c>
      <c r="J123" s="1" t="s">
        <v>128</v>
      </c>
      <c r="K123" s="1">
        <v>1</v>
      </c>
      <c r="L123" s="1">
        <v>0.09</v>
      </c>
      <c r="M123" s="1">
        <v>790</v>
      </c>
      <c r="N123" s="1">
        <v>415</v>
      </c>
      <c r="O123" s="1" t="s">
        <v>905</v>
      </c>
      <c r="P123" s="1">
        <v>2012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idden="1">
      <c r="A124" s="1">
        <v>15400</v>
      </c>
      <c r="B124" s="1">
        <v>2021</v>
      </c>
      <c r="C124" s="1" t="s">
        <v>123</v>
      </c>
      <c r="D124" s="1" t="s">
        <v>328</v>
      </c>
      <c r="E124" s="1">
        <v>62598</v>
      </c>
      <c r="F124" s="1" t="s">
        <v>329</v>
      </c>
      <c r="G124" s="1"/>
      <c r="H124" s="1" t="s">
        <v>126</v>
      </c>
      <c r="I124" s="1" t="s">
        <v>127</v>
      </c>
      <c r="J124" s="1" t="s">
        <v>128</v>
      </c>
      <c r="K124" s="1">
        <v>1.4</v>
      </c>
      <c r="L124" s="1">
        <v>0.12</v>
      </c>
      <c r="M124" s="1">
        <v>1470</v>
      </c>
      <c r="N124" s="1">
        <v>772</v>
      </c>
      <c r="O124" s="1" t="s">
        <v>905</v>
      </c>
      <c r="P124" s="1">
        <v>2013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idden="1">
      <c r="A125" s="1">
        <v>15401</v>
      </c>
      <c r="B125" s="1">
        <v>2021</v>
      </c>
      <c r="C125" s="1" t="s">
        <v>123</v>
      </c>
      <c r="D125" s="1" t="s">
        <v>330</v>
      </c>
      <c r="E125" s="1">
        <v>58029</v>
      </c>
      <c r="F125" s="1" t="s">
        <v>132</v>
      </c>
      <c r="G125" s="1"/>
      <c r="H125" s="1" t="s">
        <v>126</v>
      </c>
      <c r="I125" s="1" t="s">
        <v>127</v>
      </c>
      <c r="J125" s="1" t="s">
        <v>128</v>
      </c>
      <c r="K125" s="1">
        <v>3.9</v>
      </c>
      <c r="L125" s="1">
        <v>0.17299999999999999</v>
      </c>
      <c r="M125" s="1">
        <v>5907</v>
      </c>
      <c r="N125" s="1">
        <v>3101</v>
      </c>
      <c r="O125" s="1" t="s">
        <v>905</v>
      </c>
      <c r="P125" s="1">
        <v>2011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idden="1">
      <c r="A126" s="1">
        <v>15402</v>
      </c>
      <c r="B126" s="1">
        <v>2021</v>
      </c>
      <c r="C126" s="1" t="s">
        <v>123</v>
      </c>
      <c r="D126" s="1" t="s">
        <v>331</v>
      </c>
      <c r="E126" s="1">
        <v>58536</v>
      </c>
      <c r="F126" s="1" t="s">
        <v>134</v>
      </c>
      <c r="G126" s="1"/>
      <c r="H126" s="1" t="s">
        <v>126</v>
      </c>
      <c r="I126" s="1" t="s">
        <v>127</v>
      </c>
      <c r="J126" s="1" t="s">
        <v>128</v>
      </c>
      <c r="K126" s="1">
        <v>3</v>
      </c>
      <c r="L126" s="1">
        <v>0.125</v>
      </c>
      <c r="M126" s="1">
        <v>3288</v>
      </c>
      <c r="N126" s="1">
        <v>1726</v>
      </c>
      <c r="O126" s="1" t="s">
        <v>905</v>
      </c>
      <c r="P126" s="1">
        <v>2013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idden="1">
      <c r="A127" s="1">
        <v>15403</v>
      </c>
      <c r="B127" s="1">
        <v>2021</v>
      </c>
      <c r="C127" s="1" t="s">
        <v>123</v>
      </c>
      <c r="D127" s="1" t="s">
        <v>332</v>
      </c>
      <c r="E127" s="1">
        <v>58512</v>
      </c>
      <c r="F127" s="1" t="s">
        <v>132</v>
      </c>
      <c r="G127" s="1"/>
      <c r="H127" s="1" t="s">
        <v>126</v>
      </c>
      <c r="I127" s="1" t="s">
        <v>127</v>
      </c>
      <c r="J127" s="1" t="s">
        <v>128</v>
      </c>
      <c r="K127" s="1">
        <v>3.1</v>
      </c>
      <c r="L127" s="1">
        <v>0.186</v>
      </c>
      <c r="M127" s="1">
        <v>5050</v>
      </c>
      <c r="N127" s="1">
        <v>2651</v>
      </c>
      <c r="O127" s="1" t="s">
        <v>905</v>
      </c>
      <c r="P127" s="1">
        <v>2012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idden="1">
      <c r="A128" s="1">
        <v>15404</v>
      </c>
      <c r="B128" s="1">
        <v>2021</v>
      </c>
      <c r="C128" s="1" t="s">
        <v>123</v>
      </c>
      <c r="D128" s="1" t="s">
        <v>333</v>
      </c>
      <c r="E128" s="1">
        <v>58359</v>
      </c>
      <c r="F128" s="1" t="s">
        <v>334</v>
      </c>
      <c r="G128" s="1"/>
      <c r="H128" s="1" t="s">
        <v>126</v>
      </c>
      <c r="I128" s="1" t="s">
        <v>127</v>
      </c>
      <c r="J128" s="1" t="s">
        <v>128</v>
      </c>
      <c r="K128" s="1">
        <v>2.2999999999999998</v>
      </c>
      <c r="L128" s="1">
        <v>0.157</v>
      </c>
      <c r="M128" s="1">
        <v>3164</v>
      </c>
      <c r="N128" s="1">
        <v>1661</v>
      </c>
      <c r="O128" s="1" t="s">
        <v>905</v>
      </c>
      <c r="P128" s="1">
        <v>2012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idden="1">
      <c r="A129" s="1">
        <v>15405</v>
      </c>
      <c r="B129" s="1">
        <v>2021</v>
      </c>
      <c r="C129" s="1" t="s">
        <v>123</v>
      </c>
      <c r="D129" s="1" t="s">
        <v>335</v>
      </c>
      <c r="E129" s="1">
        <v>58881</v>
      </c>
      <c r="F129" s="1" t="s">
        <v>336</v>
      </c>
      <c r="G129" s="1"/>
      <c r="H129" s="1" t="s">
        <v>126</v>
      </c>
      <c r="I129" s="1" t="s">
        <v>127</v>
      </c>
      <c r="J129" s="1" t="s">
        <v>128</v>
      </c>
      <c r="K129" s="1">
        <v>2.9</v>
      </c>
      <c r="L129" s="1">
        <v>0.153</v>
      </c>
      <c r="M129" s="1">
        <v>3875</v>
      </c>
      <c r="N129" s="1">
        <v>2034</v>
      </c>
      <c r="O129" s="1" t="s">
        <v>905</v>
      </c>
      <c r="P129" s="1">
        <v>2013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idden="1">
      <c r="A130" s="1">
        <v>15406</v>
      </c>
      <c r="B130" s="1">
        <v>2021</v>
      </c>
      <c r="C130" s="1" t="s">
        <v>123</v>
      </c>
      <c r="D130" s="1" t="s">
        <v>337</v>
      </c>
      <c r="E130" s="1">
        <v>10643</v>
      </c>
      <c r="F130" s="1" t="s">
        <v>269</v>
      </c>
      <c r="G130" s="1">
        <v>3</v>
      </c>
      <c r="H130" s="1" t="s">
        <v>126</v>
      </c>
      <c r="I130" s="1" t="s">
        <v>271</v>
      </c>
      <c r="J130" s="1" t="s">
        <v>282</v>
      </c>
      <c r="K130" s="1">
        <v>34.9</v>
      </c>
      <c r="L130" s="1">
        <v>0.81699999999999995</v>
      </c>
      <c r="M130" s="1">
        <v>249654</v>
      </c>
      <c r="N130" s="1">
        <v>103710</v>
      </c>
      <c r="O130" s="1" t="s">
        <v>906</v>
      </c>
      <c r="P130" s="1">
        <v>1990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idden="1">
      <c r="A131" s="1">
        <v>15407</v>
      </c>
      <c r="B131" s="1">
        <v>2021</v>
      </c>
      <c r="C131" s="1" t="s">
        <v>123</v>
      </c>
      <c r="D131" s="1" t="s">
        <v>337</v>
      </c>
      <c r="E131" s="1">
        <v>10643</v>
      </c>
      <c r="F131" s="1" t="s">
        <v>270</v>
      </c>
      <c r="G131" s="1">
        <v>3</v>
      </c>
      <c r="H131" s="1" t="s">
        <v>126</v>
      </c>
      <c r="I131" s="1" t="s">
        <v>271</v>
      </c>
      <c r="J131" s="1" t="s">
        <v>282</v>
      </c>
      <c r="K131" s="1">
        <v>34.9</v>
      </c>
      <c r="L131" s="1">
        <v>0.77700000000000002</v>
      </c>
      <c r="M131" s="1">
        <v>237544</v>
      </c>
      <c r="N131" s="1">
        <v>97855</v>
      </c>
      <c r="O131" s="1" t="s">
        <v>906</v>
      </c>
      <c r="P131" s="1">
        <v>1990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idden="1">
      <c r="A132" s="1">
        <v>15408</v>
      </c>
      <c r="B132" s="1">
        <v>2021</v>
      </c>
      <c r="C132" s="1" t="s">
        <v>123</v>
      </c>
      <c r="D132" s="1" t="s">
        <v>338</v>
      </c>
      <c r="E132" s="1">
        <v>59446</v>
      </c>
      <c r="F132" s="1" t="s">
        <v>339</v>
      </c>
      <c r="G132" s="1"/>
      <c r="H132" s="1" t="s">
        <v>126</v>
      </c>
      <c r="I132" s="1" t="s">
        <v>127</v>
      </c>
      <c r="J132" s="1" t="s">
        <v>128</v>
      </c>
      <c r="K132" s="1">
        <v>5</v>
      </c>
      <c r="L132" s="1">
        <v>0.15</v>
      </c>
      <c r="M132" s="1">
        <v>6551</v>
      </c>
      <c r="N132" s="1">
        <v>3439</v>
      </c>
      <c r="O132" s="1" t="s">
        <v>905</v>
      </c>
      <c r="P132" s="1">
        <v>2011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idden="1">
      <c r="A133" s="1">
        <v>15409</v>
      </c>
      <c r="B133" s="1">
        <v>2021</v>
      </c>
      <c r="C133" s="1" t="s">
        <v>123</v>
      </c>
      <c r="D133" s="1" t="s">
        <v>340</v>
      </c>
      <c r="E133" s="1">
        <v>5083</v>
      </c>
      <c r="F133" s="1" t="s">
        <v>341</v>
      </c>
      <c r="G133" s="1"/>
      <c r="H133" s="1" t="s">
        <v>126</v>
      </c>
      <c r="I133" s="1" t="s">
        <v>165</v>
      </c>
      <c r="J133" s="1" t="s">
        <v>166</v>
      </c>
      <c r="K133" s="1">
        <v>99.4</v>
      </c>
      <c r="L133" s="1">
        <v>0.03</v>
      </c>
      <c r="M133" s="1">
        <v>25904.62</v>
      </c>
      <c r="N133" s="1">
        <v>16362.736000000001</v>
      </c>
      <c r="O133" s="1" t="s">
        <v>905</v>
      </c>
      <c r="P133" s="1">
        <v>1990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idden="1">
      <c r="A134" s="1">
        <v>15410</v>
      </c>
      <c r="B134" s="1">
        <v>2021</v>
      </c>
      <c r="C134" s="1" t="s">
        <v>123</v>
      </c>
      <c r="D134" s="1" t="s">
        <v>340</v>
      </c>
      <c r="E134" s="1">
        <v>5083</v>
      </c>
      <c r="F134" s="1" t="s">
        <v>342</v>
      </c>
      <c r="G134" s="1"/>
      <c r="H134" s="1" t="s">
        <v>126</v>
      </c>
      <c r="I134" s="1" t="s">
        <v>165</v>
      </c>
      <c r="J134" s="1" t="s">
        <v>166</v>
      </c>
      <c r="K134" s="1">
        <v>131.80000000000001</v>
      </c>
      <c r="L134" s="1">
        <v>0.03</v>
      </c>
      <c r="M134" s="1">
        <v>34348.379999999997</v>
      </c>
      <c r="N134" s="1">
        <v>21696.263999999999</v>
      </c>
      <c r="O134" s="1" t="s">
        <v>905</v>
      </c>
      <c r="P134" s="1">
        <v>2009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idden="1">
      <c r="A135" s="1">
        <v>15411</v>
      </c>
      <c r="B135" s="1">
        <v>2021</v>
      </c>
      <c r="C135" s="1" t="s">
        <v>123</v>
      </c>
      <c r="D135" s="1" t="s">
        <v>343</v>
      </c>
      <c r="E135" s="1">
        <v>56884</v>
      </c>
      <c r="F135" s="1" t="s">
        <v>344</v>
      </c>
      <c r="G135" s="1"/>
      <c r="H135" s="1" t="s">
        <v>126</v>
      </c>
      <c r="I135" s="1" t="s">
        <v>155</v>
      </c>
      <c r="J135" s="1" t="s">
        <v>156</v>
      </c>
      <c r="K135" s="1">
        <v>1.6</v>
      </c>
      <c r="L135" s="1">
        <v>0.42199999999999999</v>
      </c>
      <c r="M135" s="1">
        <v>5912.6670000000004</v>
      </c>
      <c r="N135" s="1">
        <v>2395</v>
      </c>
      <c r="O135" s="1" t="s">
        <v>905</v>
      </c>
      <c r="P135" s="1">
        <v>2008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idden="1">
      <c r="A136" s="1">
        <v>15412</v>
      </c>
      <c r="B136" s="1">
        <v>2021</v>
      </c>
      <c r="C136" s="1" t="s">
        <v>123</v>
      </c>
      <c r="D136" s="1" t="s">
        <v>343</v>
      </c>
      <c r="E136" s="1">
        <v>56884</v>
      </c>
      <c r="F136" s="1" t="s">
        <v>345</v>
      </c>
      <c r="G136" s="1"/>
      <c r="H136" s="1" t="s">
        <v>126</v>
      </c>
      <c r="I136" s="1" t="s">
        <v>155</v>
      </c>
      <c r="J136" s="1" t="s">
        <v>156</v>
      </c>
      <c r="K136" s="1">
        <v>1.6</v>
      </c>
      <c r="L136" s="1">
        <v>0.42199999999999999</v>
      </c>
      <c r="M136" s="1">
        <v>5912.6670000000004</v>
      </c>
      <c r="N136" s="1">
        <v>2395</v>
      </c>
      <c r="O136" s="1" t="s">
        <v>905</v>
      </c>
      <c r="P136" s="1">
        <v>2008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idden="1">
      <c r="A137" s="1">
        <v>15413</v>
      </c>
      <c r="B137" s="1">
        <v>2021</v>
      </c>
      <c r="C137" s="1" t="s">
        <v>123</v>
      </c>
      <c r="D137" s="1" t="s">
        <v>343</v>
      </c>
      <c r="E137" s="1">
        <v>56884</v>
      </c>
      <c r="F137" s="1" t="s">
        <v>269</v>
      </c>
      <c r="G137" s="1"/>
      <c r="H137" s="1" t="s">
        <v>126</v>
      </c>
      <c r="I137" s="1" t="s">
        <v>155</v>
      </c>
      <c r="J137" s="1" t="s">
        <v>156</v>
      </c>
      <c r="K137" s="1">
        <v>1.6</v>
      </c>
      <c r="L137" s="1">
        <v>0.42199999999999999</v>
      </c>
      <c r="M137" s="1">
        <v>5912.6670000000004</v>
      </c>
      <c r="N137" s="1">
        <v>2395</v>
      </c>
      <c r="O137" s="1" t="s">
        <v>905</v>
      </c>
      <c r="P137" s="1">
        <v>2008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idden="1">
      <c r="A138" s="1">
        <v>15414</v>
      </c>
      <c r="B138" s="1">
        <v>2021</v>
      </c>
      <c r="C138" s="1" t="s">
        <v>123</v>
      </c>
      <c r="D138" s="1" t="s">
        <v>346</v>
      </c>
      <c r="E138" s="1">
        <v>62905</v>
      </c>
      <c r="F138" s="1" t="s">
        <v>347</v>
      </c>
      <c r="G138" s="1"/>
      <c r="H138" s="1" t="s">
        <v>126</v>
      </c>
      <c r="I138" s="1" t="s">
        <v>127</v>
      </c>
      <c r="J138" s="1" t="s">
        <v>128</v>
      </c>
      <c r="K138" s="1">
        <v>4.5</v>
      </c>
      <c r="L138" s="1">
        <v>0.19600000000000001</v>
      </c>
      <c r="M138" s="1">
        <v>7732</v>
      </c>
      <c r="N138" s="1">
        <v>4059</v>
      </c>
      <c r="O138" s="1" t="s">
        <v>905</v>
      </c>
      <c r="P138" s="1">
        <v>2016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idden="1">
      <c r="A139" s="1">
        <v>15415</v>
      </c>
      <c r="B139" s="1">
        <v>2021</v>
      </c>
      <c r="C139" s="1" t="s">
        <v>123</v>
      </c>
      <c r="D139" s="1" t="s">
        <v>348</v>
      </c>
      <c r="E139" s="1">
        <v>63492</v>
      </c>
      <c r="F139" s="1" t="s">
        <v>349</v>
      </c>
      <c r="G139" s="1"/>
      <c r="H139" s="1" t="s">
        <v>126</v>
      </c>
      <c r="I139" s="1" t="s">
        <v>165</v>
      </c>
      <c r="J139" s="1" t="s">
        <v>166</v>
      </c>
      <c r="K139" s="1">
        <v>3.5</v>
      </c>
      <c r="L139" s="1">
        <v>0.51800000000000002</v>
      </c>
      <c r="M139" s="1">
        <v>15875</v>
      </c>
      <c r="N139" s="1">
        <v>7998</v>
      </c>
      <c r="O139" s="1" t="s">
        <v>905</v>
      </c>
      <c r="P139" s="1">
        <v>2012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idden="1">
      <c r="A140" s="1">
        <v>15416</v>
      </c>
      <c r="B140" s="1">
        <v>2021</v>
      </c>
      <c r="C140" s="1" t="s">
        <v>123</v>
      </c>
      <c r="D140" s="1" t="s">
        <v>350</v>
      </c>
      <c r="E140" s="1">
        <v>64411</v>
      </c>
      <c r="F140" s="1" t="s">
        <v>351</v>
      </c>
      <c r="G140" s="1"/>
      <c r="H140" s="1" t="s">
        <v>126</v>
      </c>
      <c r="I140" s="1" t="s">
        <v>127</v>
      </c>
      <c r="J140" s="1" t="s">
        <v>128</v>
      </c>
      <c r="K140" s="1">
        <v>2.4</v>
      </c>
      <c r="L140" s="1">
        <v>0.114</v>
      </c>
      <c r="M140" s="1">
        <v>2406</v>
      </c>
      <c r="N140" s="1">
        <v>1780</v>
      </c>
      <c r="O140" s="1" t="s">
        <v>905</v>
      </c>
      <c r="P140" s="1">
        <v>2021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idden="1">
      <c r="A141" s="1">
        <v>15417</v>
      </c>
      <c r="B141" s="1">
        <v>2021</v>
      </c>
      <c r="C141" s="1" t="s">
        <v>123</v>
      </c>
      <c r="D141" s="1" t="s">
        <v>352</v>
      </c>
      <c r="E141" s="1">
        <v>58951</v>
      </c>
      <c r="F141" s="1" t="s">
        <v>353</v>
      </c>
      <c r="G141" s="1"/>
      <c r="H141" s="1" t="s">
        <v>126</v>
      </c>
      <c r="I141" s="1" t="s">
        <v>127</v>
      </c>
      <c r="J141" s="1" t="s">
        <v>128</v>
      </c>
      <c r="K141" s="1">
        <v>8.5</v>
      </c>
      <c r="L141" s="1">
        <v>0.19500000000000001</v>
      </c>
      <c r="M141" s="1">
        <v>14502</v>
      </c>
      <c r="N141" s="1">
        <v>7613</v>
      </c>
      <c r="O141" s="1" t="s">
        <v>905</v>
      </c>
      <c r="P141" s="1">
        <v>2016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idden="1">
      <c r="A142" s="1">
        <v>15418</v>
      </c>
      <c r="B142" s="1">
        <v>2021</v>
      </c>
      <c r="C142" s="1" t="s">
        <v>123</v>
      </c>
      <c r="D142" s="1" t="s">
        <v>354</v>
      </c>
      <c r="E142" s="1">
        <v>60803</v>
      </c>
      <c r="F142" s="1" t="s">
        <v>355</v>
      </c>
      <c r="G142" s="1"/>
      <c r="H142" s="1" t="s">
        <v>126</v>
      </c>
      <c r="I142" s="1" t="s">
        <v>127</v>
      </c>
      <c r="J142" s="1" t="s">
        <v>128</v>
      </c>
      <c r="K142" s="1">
        <v>1</v>
      </c>
      <c r="L142" s="1">
        <v>0.112</v>
      </c>
      <c r="M142" s="1">
        <v>980</v>
      </c>
      <c r="N142" s="1">
        <v>514</v>
      </c>
      <c r="O142" s="1" t="s">
        <v>905</v>
      </c>
      <c r="P142" s="1">
        <v>2011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idden="1">
      <c r="A143" s="1">
        <v>15419</v>
      </c>
      <c r="B143" s="1">
        <v>2021</v>
      </c>
      <c r="C143" s="1" t="s">
        <v>123</v>
      </c>
      <c r="D143" s="1" t="s">
        <v>356</v>
      </c>
      <c r="E143" s="1">
        <v>63286</v>
      </c>
      <c r="F143" s="1" t="s">
        <v>357</v>
      </c>
      <c r="G143" s="1"/>
      <c r="H143" s="1" t="s">
        <v>126</v>
      </c>
      <c r="I143" s="1" t="s">
        <v>127</v>
      </c>
      <c r="J143" s="1" t="s">
        <v>128</v>
      </c>
      <c r="K143" s="1">
        <v>3.8</v>
      </c>
      <c r="L143" s="1">
        <v>2.5000000000000001E-2</v>
      </c>
      <c r="M143" s="1">
        <v>838</v>
      </c>
      <c r="N143" s="1">
        <v>440</v>
      </c>
      <c r="O143" s="1" t="s">
        <v>905</v>
      </c>
      <c r="P143" s="1">
        <v>2019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idden="1">
      <c r="A144" s="1">
        <v>15420</v>
      </c>
      <c r="B144" s="1">
        <v>2021</v>
      </c>
      <c r="C144" s="1" t="s">
        <v>123</v>
      </c>
      <c r="D144" s="1" t="s">
        <v>358</v>
      </c>
      <c r="E144" s="1">
        <v>61515</v>
      </c>
      <c r="F144" s="1" t="s">
        <v>359</v>
      </c>
      <c r="G144" s="1"/>
      <c r="H144" s="1" t="s">
        <v>126</v>
      </c>
      <c r="I144" s="1" t="s">
        <v>127</v>
      </c>
      <c r="J144" s="1" t="s">
        <v>128</v>
      </c>
      <c r="K144" s="1">
        <v>2.2000000000000002</v>
      </c>
      <c r="L144" s="1">
        <v>0.20100000000000001</v>
      </c>
      <c r="M144" s="1">
        <v>3879</v>
      </c>
      <c r="N144" s="1">
        <v>2036</v>
      </c>
      <c r="O144" s="1" t="s">
        <v>905</v>
      </c>
      <c r="P144" s="1">
        <v>2017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idden="1">
      <c r="A145" s="1">
        <v>15421</v>
      </c>
      <c r="B145" s="1">
        <v>2021</v>
      </c>
      <c r="C145" s="1" t="s">
        <v>123</v>
      </c>
      <c r="D145" s="1" t="s">
        <v>360</v>
      </c>
      <c r="E145" s="1">
        <v>62586</v>
      </c>
      <c r="F145" s="1" t="s">
        <v>361</v>
      </c>
      <c r="G145" s="1"/>
      <c r="H145" s="1" t="s">
        <v>126</v>
      </c>
      <c r="I145" s="1" t="s">
        <v>127</v>
      </c>
      <c r="J145" s="1" t="s">
        <v>128</v>
      </c>
      <c r="K145" s="1">
        <v>2</v>
      </c>
      <c r="L145" s="1">
        <v>0.16400000000000001</v>
      </c>
      <c r="M145" s="1">
        <v>2872</v>
      </c>
      <c r="N145" s="1">
        <v>1508</v>
      </c>
      <c r="O145" s="1" t="s">
        <v>905</v>
      </c>
      <c r="P145" s="1">
        <v>2019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idden="1">
      <c r="A146" s="1">
        <v>15422</v>
      </c>
      <c r="B146" s="1">
        <v>2021</v>
      </c>
      <c r="C146" s="1" t="s">
        <v>123</v>
      </c>
      <c r="D146" s="1" t="s">
        <v>362</v>
      </c>
      <c r="E146" s="1">
        <v>62958</v>
      </c>
      <c r="F146" s="1" t="s">
        <v>363</v>
      </c>
      <c r="G146" s="1"/>
      <c r="H146" s="1" t="s">
        <v>126</v>
      </c>
      <c r="I146" s="1" t="s">
        <v>127</v>
      </c>
      <c r="J146" s="1" t="s">
        <v>128</v>
      </c>
      <c r="K146" s="1">
        <v>2</v>
      </c>
      <c r="L146" s="1">
        <v>0.16200000000000001</v>
      </c>
      <c r="M146" s="1">
        <v>2831</v>
      </c>
      <c r="N146" s="1">
        <v>1486</v>
      </c>
      <c r="O146" s="1" t="s">
        <v>905</v>
      </c>
      <c r="P146" s="1">
        <v>2020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idden="1">
      <c r="A147" s="1">
        <v>15423</v>
      </c>
      <c r="B147" s="1">
        <v>2021</v>
      </c>
      <c r="C147" s="1" t="s">
        <v>123</v>
      </c>
      <c r="D147" s="1" t="s">
        <v>364</v>
      </c>
      <c r="E147" s="1">
        <v>62957</v>
      </c>
      <c r="F147" s="1" t="s">
        <v>365</v>
      </c>
      <c r="G147" s="1"/>
      <c r="H147" s="1" t="s">
        <v>126</v>
      </c>
      <c r="I147" s="1" t="s">
        <v>127</v>
      </c>
      <c r="J147" s="1" t="s">
        <v>128</v>
      </c>
      <c r="K147" s="1">
        <v>5.4</v>
      </c>
      <c r="L147" s="1">
        <v>0.15</v>
      </c>
      <c r="M147" s="1">
        <v>7108</v>
      </c>
      <c r="N147" s="1">
        <v>3732</v>
      </c>
      <c r="O147" s="1" t="s">
        <v>905</v>
      </c>
      <c r="P147" s="1">
        <v>2020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idden="1">
      <c r="A148" s="1">
        <v>15424</v>
      </c>
      <c r="B148" s="1">
        <v>2021</v>
      </c>
      <c r="C148" s="1" t="s">
        <v>123</v>
      </c>
      <c r="D148" s="1" t="s">
        <v>366</v>
      </c>
      <c r="E148" s="1">
        <v>61507</v>
      </c>
      <c r="F148" s="1" t="s">
        <v>367</v>
      </c>
      <c r="G148" s="1"/>
      <c r="H148" s="1" t="s">
        <v>126</v>
      </c>
      <c r="I148" s="1" t="s">
        <v>127</v>
      </c>
      <c r="J148" s="1" t="s">
        <v>128</v>
      </c>
      <c r="K148" s="1">
        <v>4</v>
      </c>
      <c r="L148" s="1">
        <v>0.13600000000000001</v>
      </c>
      <c r="M148" s="1">
        <v>4754</v>
      </c>
      <c r="N148" s="1">
        <v>2496</v>
      </c>
      <c r="O148" s="1" t="s">
        <v>905</v>
      </c>
      <c r="P148" s="1">
        <v>2018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idden="1">
      <c r="A149" s="1">
        <v>15425</v>
      </c>
      <c r="B149" s="1">
        <v>2021</v>
      </c>
      <c r="C149" s="1" t="s">
        <v>123</v>
      </c>
      <c r="D149" s="1" t="s">
        <v>368</v>
      </c>
      <c r="E149" s="1">
        <v>61864</v>
      </c>
      <c r="F149" s="1" t="s">
        <v>369</v>
      </c>
      <c r="G149" s="1"/>
      <c r="H149" s="1" t="s">
        <v>126</v>
      </c>
      <c r="I149" s="1" t="s">
        <v>127</v>
      </c>
      <c r="J149" s="1" t="s">
        <v>128</v>
      </c>
      <c r="K149" s="1">
        <v>13</v>
      </c>
      <c r="L149" s="1">
        <v>0.18099999999999999</v>
      </c>
      <c r="M149" s="1">
        <v>20560</v>
      </c>
      <c r="N149" s="1">
        <v>10794</v>
      </c>
      <c r="O149" s="1" t="s">
        <v>905</v>
      </c>
      <c r="P149" s="1">
        <v>2017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idden="1">
      <c r="A150" s="1">
        <v>15426</v>
      </c>
      <c r="B150" s="1">
        <v>2021</v>
      </c>
      <c r="C150" s="1" t="s">
        <v>123</v>
      </c>
      <c r="D150" s="1" t="s">
        <v>370</v>
      </c>
      <c r="E150" s="1">
        <v>57397</v>
      </c>
      <c r="F150" s="1" t="s">
        <v>336</v>
      </c>
      <c r="G150" s="1"/>
      <c r="H150" s="1" t="s">
        <v>126</v>
      </c>
      <c r="I150" s="1" t="s">
        <v>127</v>
      </c>
      <c r="J150" s="1" t="s">
        <v>128</v>
      </c>
      <c r="K150" s="1">
        <v>2.2000000000000002</v>
      </c>
      <c r="L150" s="1">
        <v>0.14799999999999999</v>
      </c>
      <c r="M150" s="1">
        <v>2843.5</v>
      </c>
      <c r="N150" s="1">
        <v>1492.944</v>
      </c>
      <c r="O150" s="1" t="s">
        <v>905</v>
      </c>
      <c r="P150" s="1">
        <v>2010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idden="1">
      <c r="A151" s="1">
        <v>15427</v>
      </c>
      <c r="B151" s="1">
        <v>2021</v>
      </c>
      <c r="C151" s="1" t="s">
        <v>123</v>
      </c>
      <c r="D151" s="1" t="s">
        <v>370</v>
      </c>
      <c r="E151" s="1">
        <v>57397</v>
      </c>
      <c r="F151" s="1" t="s">
        <v>371</v>
      </c>
      <c r="G151" s="1"/>
      <c r="H151" s="1" t="s">
        <v>126</v>
      </c>
      <c r="I151" s="1" t="s">
        <v>127</v>
      </c>
      <c r="J151" s="1" t="s">
        <v>128</v>
      </c>
      <c r="K151" s="1">
        <v>1.4</v>
      </c>
      <c r="L151" s="1">
        <v>0.14799999999999999</v>
      </c>
      <c r="M151" s="1">
        <v>1809.5</v>
      </c>
      <c r="N151" s="1">
        <v>950.05600000000004</v>
      </c>
      <c r="O151" s="1" t="s">
        <v>905</v>
      </c>
      <c r="P151" s="1">
        <v>2011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idden="1">
      <c r="A152" s="1">
        <v>15428</v>
      </c>
      <c r="B152" s="1">
        <v>2021</v>
      </c>
      <c r="C152" s="1" t="s">
        <v>123</v>
      </c>
      <c r="D152" s="1" t="s">
        <v>372</v>
      </c>
      <c r="E152" s="1">
        <v>65658</v>
      </c>
      <c r="F152" s="1" t="s">
        <v>373</v>
      </c>
      <c r="G152" s="1"/>
      <c r="H152" s="1" t="s">
        <v>126</v>
      </c>
      <c r="I152" s="1" t="s">
        <v>127</v>
      </c>
      <c r="J152" s="1" t="s">
        <v>128</v>
      </c>
      <c r="K152" s="1">
        <v>6</v>
      </c>
      <c r="L152" s="1">
        <v>5.0000000000000001E-3</v>
      </c>
      <c r="M152" s="1">
        <v>238</v>
      </c>
      <c r="N152" s="1">
        <v>0</v>
      </c>
      <c r="O152" s="1" t="s">
        <v>905</v>
      </c>
      <c r="P152" s="1">
        <v>2021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idden="1">
      <c r="A153" s="1">
        <v>15429</v>
      </c>
      <c r="B153" s="1">
        <v>2021</v>
      </c>
      <c r="C153" s="1" t="s">
        <v>123</v>
      </c>
      <c r="D153" s="1" t="s">
        <v>374</v>
      </c>
      <c r="E153" s="1">
        <v>62713</v>
      </c>
      <c r="F153" s="1" t="s">
        <v>375</v>
      </c>
      <c r="G153" s="1"/>
      <c r="H153" s="1" t="s">
        <v>126</v>
      </c>
      <c r="I153" s="1" t="s">
        <v>127</v>
      </c>
      <c r="J153" s="1" t="s">
        <v>128</v>
      </c>
      <c r="K153" s="1">
        <v>10</v>
      </c>
      <c r="L153" s="1">
        <v>0.18</v>
      </c>
      <c r="M153" s="1">
        <v>15784</v>
      </c>
      <c r="N153" s="1">
        <v>8287</v>
      </c>
      <c r="O153" s="1" t="s">
        <v>905</v>
      </c>
      <c r="P153" s="1">
        <v>2018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idden="1">
      <c r="A154" s="1">
        <v>15430</v>
      </c>
      <c r="B154" s="1">
        <v>2021</v>
      </c>
      <c r="C154" s="1" t="s">
        <v>123</v>
      </c>
      <c r="D154" s="1" t="s">
        <v>376</v>
      </c>
      <c r="E154" s="1">
        <v>60739</v>
      </c>
      <c r="F154" s="1" t="s">
        <v>132</v>
      </c>
      <c r="G154" s="1"/>
      <c r="H154" s="1" t="s">
        <v>126</v>
      </c>
      <c r="I154" s="1" t="s">
        <v>127</v>
      </c>
      <c r="J154" s="1" t="s">
        <v>128</v>
      </c>
      <c r="K154" s="1">
        <v>4.5</v>
      </c>
      <c r="L154" s="1">
        <v>0.14499999999999999</v>
      </c>
      <c r="M154" s="1">
        <v>5730</v>
      </c>
      <c r="N154" s="1">
        <v>3008</v>
      </c>
      <c r="O154" s="1" t="s">
        <v>905</v>
      </c>
      <c r="P154" s="1">
        <v>2014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idden="1">
      <c r="A155" s="1">
        <v>15431</v>
      </c>
      <c r="B155" s="1">
        <v>2021</v>
      </c>
      <c r="C155" s="1" t="s">
        <v>123</v>
      </c>
      <c r="D155" s="1" t="s">
        <v>377</v>
      </c>
      <c r="E155" s="1">
        <v>62492</v>
      </c>
      <c r="F155" s="1" t="s">
        <v>378</v>
      </c>
      <c r="G155" s="1"/>
      <c r="H155" s="1" t="s">
        <v>126</v>
      </c>
      <c r="I155" s="1" t="s">
        <v>165</v>
      </c>
      <c r="J155" s="1" t="s">
        <v>166</v>
      </c>
      <c r="K155" s="1">
        <v>7.5</v>
      </c>
      <c r="L155" s="1">
        <v>0.81899999999999995</v>
      </c>
      <c r="M155" s="1">
        <v>53804</v>
      </c>
      <c r="N155" s="1">
        <v>27107</v>
      </c>
      <c r="O155" s="1" t="s">
        <v>905</v>
      </c>
      <c r="P155" s="1">
        <v>2010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idden="1">
      <c r="A156" s="1">
        <v>15432</v>
      </c>
      <c r="B156" s="1">
        <v>2021</v>
      </c>
      <c r="C156" s="1" t="s">
        <v>123</v>
      </c>
      <c r="D156" s="1" t="s">
        <v>379</v>
      </c>
      <c r="E156" s="1">
        <v>50561</v>
      </c>
      <c r="F156" s="1" t="s">
        <v>380</v>
      </c>
      <c r="G156" s="1"/>
      <c r="H156" s="1" t="s">
        <v>126</v>
      </c>
      <c r="I156" s="1" t="s">
        <v>238</v>
      </c>
      <c r="J156" s="1" t="s">
        <v>166</v>
      </c>
      <c r="K156" s="1">
        <v>90</v>
      </c>
      <c r="L156" s="1">
        <v>6.0999999999999999E-2</v>
      </c>
      <c r="M156" s="1">
        <v>47772</v>
      </c>
      <c r="N156" s="1">
        <v>41240</v>
      </c>
      <c r="O156" s="1" t="s">
        <v>906</v>
      </c>
      <c r="P156" s="1">
        <v>1990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idden="1">
      <c r="A157" s="1">
        <v>15433</v>
      </c>
      <c r="B157" s="1">
        <v>2021</v>
      </c>
      <c r="C157" s="1" t="s">
        <v>123</v>
      </c>
      <c r="D157" s="1" t="s">
        <v>379</v>
      </c>
      <c r="E157" s="1">
        <v>50561</v>
      </c>
      <c r="F157" s="1" t="s">
        <v>381</v>
      </c>
      <c r="G157" s="1"/>
      <c r="H157" s="1" t="s">
        <v>126</v>
      </c>
      <c r="I157" s="1" t="s">
        <v>238</v>
      </c>
      <c r="J157" s="1" t="s">
        <v>166</v>
      </c>
      <c r="K157" s="1">
        <v>90</v>
      </c>
      <c r="L157" s="1">
        <v>6.0999999999999999E-2</v>
      </c>
      <c r="M157" s="1">
        <v>48311</v>
      </c>
      <c r="N157" s="1">
        <v>41240</v>
      </c>
      <c r="O157" s="1" t="s">
        <v>906</v>
      </c>
      <c r="P157" s="1">
        <v>1990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idden="1">
      <c r="A158" s="1">
        <v>15434</v>
      </c>
      <c r="B158" s="1">
        <v>2021</v>
      </c>
      <c r="C158" s="1" t="s">
        <v>123</v>
      </c>
      <c r="D158" s="1" t="s">
        <v>379</v>
      </c>
      <c r="E158" s="1">
        <v>50561</v>
      </c>
      <c r="F158" s="1" t="s">
        <v>382</v>
      </c>
      <c r="G158" s="1">
        <v>2</v>
      </c>
      <c r="H158" s="1" t="s">
        <v>126</v>
      </c>
      <c r="I158" s="1" t="s">
        <v>243</v>
      </c>
      <c r="J158" s="1" t="s">
        <v>166</v>
      </c>
      <c r="K158" s="1">
        <v>45</v>
      </c>
      <c r="L158" s="1">
        <v>0.11799999999999999</v>
      </c>
      <c r="M158" s="1">
        <v>46433</v>
      </c>
      <c r="N158" s="1">
        <v>41240</v>
      </c>
      <c r="O158" s="1" t="s">
        <v>906</v>
      </c>
      <c r="P158" s="1">
        <v>1991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idden="1">
      <c r="A159" s="1">
        <v>15435</v>
      </c>
      <c r="B159" s="1">
        <v>2021</v>
      </c>
      <c r="C159" s="1" t="s">
        <v>123</v>
      </c>
      <c r="D159" s="1" t="s">
        <v>379</v>
      </c>
      <c r="E159" s="1">
        <v>50561</v>
      </c>
      <c r="F159" s="1" t="s">
        <v>383</v>
      </c>
      <c r="G159" s="1">
        <v>2</v>
      </c>
      <c r="H159" s="1" t="s">
        <v>126</v>
      </c>
      <c r="I159" s="1" t="s">
        <v>243</v>
      </c>
      <c r="J159" s="1" t="s">
        <v>166</v>
      </c>
      <c r="K159" s="1">
        <v>26.8</v>
      </c>
      <c r="L159" s="1">
        <v>0.19400000000000001</v>
      </c>
      <c r="M159" s="1">
        <v>45453</v>
      </c>
      <c r="N159" s="1">
        <v>41240</v>
      </c>
      <c r="O159" s="1" t="s">
        <v>906</v>
      </c>
      <c r="P159" s="1">
        <v>2016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idden="1">
      <c r="A160" s="1">
        <v>15436</v>
      </c>
      <c r="B160" s="1">
        <v>2021</v>
      </c>
      <c r="C160" s="1" t="s">
        <v>123</v>
      </c>
      <c r="D160" s="1" t="s">
        <v>384</v>
      </c>
      <c r="E160" s="1">
        <v>60327</v>
      </c>
      <c r="F160" s="1" t="s">
        <v>385</v>
      </c>
      <c r="G160" s="1"/>
      <c r="H160" s="1" t="s">
        <v>126</v>
      </c>
      <c r="I160" s="1" t="s">
        <v>127</v>
      </c>
      <c r="J160" s="1" t="s">
        <v>128</v>
      </c>
      <c r="K160" s="1">
        <v>1.8</v>
      </c>
      <c r="L160" s="1">
        <v>0.16900000000000001</v>
      </c>
      <c r="M160" s="1">
        <v>2670</v>
      </c>
      <c r="N160" s="1">
        <v>1402</v>
      </c>
      <c r="O160" s="1" t="s">
        <v>905</v>
      </c>
      <c r="P160" s="1">
        <v>2016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idden="1">
      <c r="A161" s="1">
        <v>15437</v>
      </c>
      <c r="B161" s="1">
        <v>2021</v>
      </c>
      <c r="C161" s="1" t="s">
        <v>123</v>
      </c>
      <c r="D161" s="1" t="s">
        <v>386</v>
      </c>
      <c r="E161" s="1">
        <v>60727</v>
      </c>
      <c r="F161" s="1" t="s">
        <v>132</v>
      </c>
      <c r="G161" s="1"/>
      <c r="H161" s="1" t="s">
        <v>126</v>
      </c>
      <c r="I161" s="1" t="s">
        <v>127</v>
      </c>
      <c r="J161" s="1" t="s">
        <v>128</v>
      </c>
      <c r="K161" s="1">
        <v>4.5</v>
      </c>
      <c r="L161" s="1">
        <v>0.155</v>
      </c>
      <c r="M161" s="1">
        <v>6110</v>
      </c>
      <c r="N161" s="1">
        <v>3208</v>
      </c>
      <c r="O161" s="1" t="s">
        <v>905</v>
      </c>
      <c r="P161" s="1">
        <v>2015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idden="1">
      <c r="A162" s="1">
        <v>15438</v>
      </c>
      <c r="B162" s="1">
        <v>2021</v>
      </c>
      <c r="C162" s="1" t="s">
        <v>123</v>
      </c>
      <c r="D162" s="1" t="s">
        <v>387</v>
      </c>
      <c r="E162" s="1">
        <v>64327</v>
      </c>
      <c r="F162" s="1" t="s">
        <v>269</v>
      </c>
      <c r="G162" s="1"/>
      <c r="H162" s="1" t="s">
        <v>126</v>
      </c>
      <c r="I162" s="1" t="s">
        <v>127</v>
      </c>
      <c r="J162" s="1" t="s">
        <v>128</v>
      </c>
      <c r="K162" s="1">
        <v>21.3</v>
      </c>
      <c r="L162" s="1">
        <v>0.127</v>
      </c>
      <c r="M162" s="1">
        <v>23732</v>
      </c>
      <c r="N162" s="1">
        <v>16354</v>
      </c>
      <c r="O162" s="1" t="s">
        <v>905</v>
      </c>
      <c r="P162" s="1">
        <v>2021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idden="1">
      <c r="A163" s="1">
        <v>15439</v>
      </c>
      <c r="B163" s="1">
        <v>2021</v>
      </c>
      <c r="C163" s="1" t="s">
        <v>123</v>
      </c>
      <c r="D163" s="1" t="s">
        <v>388</v>
      </c>
      <c r="E163" s="1">
        <v>50852</v>
      </c>
      <c r="F163" s="1" t="s">
        <v>269</v>
      </c>
      <c r="G163" s="1"/>
      <c r="H163" s="1" t="s">
        <v>154</v>
      </c>
      <c r="I163" s="1" t="s">
        <v>238</v>
      </c>
      <c r="J163" s="1" t="s">
        <v>166</v>
      </c>
      <c r="K163" s="1">
        <v>66.599999999999994</v>
      </c>
      <c r="L163" s="1">
        <v>0</v>
      </c>
      <c r="M163" s="1">
        <v>0</v>
      </c>
      <c r="N163" s="1">
        <v>0</v>
      </c>
      <c r="O163" s="1" t="s">
        <v>906</v>
      </c>
      <c r="P163" s="1"/>
      <c r="Q163" s="1">
        <v>2021</v>
      </c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idden="1">
      <c r="A164" s="1">
        <v>15440</v>
      </c>
      <c r="B164" s="1">
        <v>2021</v>
      </c>
      <c r="C164" s="1" t="s">
        <v>123</v>
      </c>
      <c r="D164" s="1" t="s">
        <v>388</v>
      </c>
      <c r="E164" s="1">
        <v>50852</v>
      </c>
      <c r="F164" s="1" t="s">
        <v>270</v>
      </c>
      <c r="G164" s="1">
        <v>1</v>
      </c>
      <c r="H164" s="1" t="s">
        <v>154</v>
      </c>
      <c r="I164" s="1" t="s">
        <v>243</v>
      </c>
      <c r="J164" s="1" t="s">
        <v>166</v>
      </c>
      <c r="K164" s="1">
        <v>22.9</v>
      </c>
      <c r="L164" s="1">
        <v>0</v>
      </c>
      <c r="M164" s="1">
        <v>0</v>
      </c>
      <c r="N164" s="1">
        <v>0</v>
      </c>
      <c r="O164" s="1" t="s">
        <v>906</v>
      </c>
      <c r="P164" s="1"/>
      <c r="Q164" s="1">
        <v>2021</v>
      </c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idden="1">
      <c r="A165" s="1">
        <v>15441</v>
      </c>
      <c r="B165" s="1">
        <v>2021</v>
      </c>
      <c r="C165" s="1" t="s">
        <v>123</v>
      </c>
      <c r="D165" s="1" t="s">
        <v>389</v>
      </c>
      <c r="E165" s="1">
        <v>59367</v>
      </c>
      <c r="F165" s="1" t="s">
        <v>132</v>
      </c>
      <c r="G165" s="1"/>
      <c r="H165" s="1" t="s">
        <v>126</v>
      </c>
      <c r="I165" s="1" t="s">
        <v>127</v>
      </c>
      <c r="J165" s="1" t="s">
        <v>128</v>
      </c>
      <c r="K165" s="1">
        <v>0.8</v>
      </c>
      <c r="L165" s="1">
        <v>0.124</v>
      </c>
      <c r="M165" s="1">
        <v>867</v>
      </c>
      <c r="N165" s="1">
        <v>455</v>
      </c>
      <c r="O165" s="1" t="s">
        <v>905</v>
      </c>
      <c r="P165" s="1">
        <v>2012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idden="1">
      <c r="A166" s="1">
        <v>15442</v>
      </c>
      <c r="B166" s="1">
        <v>2021</v>
      </c>
      <c r="C166" s="1" t="s">
        <v>123</v>
      </c>
      <c r="D166" s="1" t="s">
        <v>390</v>
      </c>
      <c r="E166" s="1">
        <v>63702</v>
      </c>
      <c r="F166" s="1" t="s">
        <v>391</v>
      </c>
      <c r="G166" s="1"/>
      <c r="H166" s="1" t="s">
        <v>126</v>
      </c>
      <c r="I166" s="1" t="s">
        <v>179</v>
      </c>
      <c r="J166" s="1" t="s">
        <v>166</v>
      </c>
      <c r="K166" s="1">
        <v>1.5</v>
      </c>
      <c r="L166" s="1">
        <v>0.95099999999999996</v>
      </c>
      <c r="M166" s="1">
        <v>12502</v>
      </c>
      <c r="N166" s="1">
        <v>6299</v>
      </c>
      <c r="O166" s="1" t="s">
        <v>905</v>
      </c>
      <c r="P166" s="1">
        <v>2019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idden="1">
      <c r="A167" s="1">
        <v>15443</v>
      </c>
      <c r="B167" s="1">
        <v>2021</v>
      </c>
      <c r="C167" s="1" t="s">
        <v>123</v>
      </c>
      <c r="D167" s="1" t="s">
        <v>392</v>
      </c>
      <c r="E167" s="1">
        <v>63703</v>
      </c>
      <c r="F167" s="1" t="s">
        <v>393</v>
      </c>
      <c r="G167" s="1"/>
      <c r="H167" s="1" t="s">
        <v>126</v>
      </c>
      <c r="I167" s="1" t="s">
        <v>179</v>
      </c>
      <c r="J167" s="1" t="s">
        <v>166</v>
      </c>
      <c r="K167" s="1">
        <v>2</v>
      </c>
      <c r="L167" s="1">
        <v>0.84399999999999997</v>
      </c>
      <c r="M167" s="1">
        <v>14794</v>
      </c>
      <c r="N167" s="1">
        <v>7453</v>
      </c>
      <c r="O167" s="1" t="s">
        <v>905</v>
      </c>
      <c r="P167" s="1">
        <v>2018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idden="1">
      <c r="A168" s="1">
        <v>15444</v>
      </c>
      <c r="B168" s="1">
        <v>2021</v>
      </c>
      <c r="C168" s="1" t="s">
        <v>123</v>
      </c>
      <c r="D168" s="1" t="s">
        <v>394</v>
      </c>
      <c r="E168" s="1">
        <v>63706</v>
      </c>
      <c r="F168" s="1" t="s">
        <v>395</v>
      </c>
      <c r="G168" s="1"/>
      <c r="H168" s="1" t="s">
        <v>126</v>
      </c>
      <c r="I168" s="1" t="s">
        <v>179</v>
      </c>
      <c r="J168" s="1" t="s">
        <v>166</v>
      </c>
      <c r="K168" s="1">
        <v>2.5</v>
      </c>
      <c r="L168" s="1">
        <v>0.80900000000000005</v>
      </c>
      <c r="M168" s="1">
        <v>17711</v>
      </c>
      <c r="N168" s="1">
        <v>8923</v>
      </c>
      <c r="O168" s="1" t="s">
        <v>905</v>
      </c>
      <c r="P168" s="1">
        <v>2018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idden="1">
      <c r="A169" s="1">
        <v>15445</v>
      </c>
      <c r="B169" s="1">
        <v>2021</v>
      </c>
      <c r="C169" s="1" t="s">
        <v>123</v>
      </c>
      <c r="D169" s="1" t="s">
        <v>396</v>
      </c>
      <c r="E169" s="1">
        <v>63540</v>
      </c>
      <c r="F169" s="1" t="s">
        <v>397</v>
      </c>
      <c r="G169" s="1"/>
      <c r="H169" s="1" t="s">
        <v>126</v>
      </c>
      <c r="I169" s="1" t="s">
        <v>155</v>
      </c>
      <c r="J169" s="1" t="s">
        <v>166</v>
      </c>
      <c r="K169" s="1">
        <v>3.1</v>
      </c>
      <c r="L169" s="1">
        <v>0.48</v>
      </c>
      <c r="M169" s="1">
        <v>13028.5</v>
      </c>
      <c r="N169" s="1">
        <v>6564</v>
      </c>
      <c r="O169" s="1" t="s">
        <v>905</v>
      </c>
      <c r="P169" s="1">
        <v>2003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idden="1">
      <c r="A170" s="1">
        <v>15446</v>
      </c>
      <c r="B170" s="1">
        <v>2021</v>
      </c>
      <c r="C170" s="1" t="s">
        <v>123</v>
      </c>
      <c r="D170" s="1" t="s">
        <v>396</v>
      </c>
      <c r="E170" s="1">
        <v>63540</v>
      </c>
      <c r="F170" s="1" t="s">
        <v>398</v>
      </c>
      <c r="G170" s="1"/>
      <c r="H170" s="1" t="s">
        <v>126</v>
      </c>
      <c r="I170" s="1" t="s">
        <v>155</v>
      </c>
      <c r="J170" s="1" t="s">
        <v>166</v>
      </c>
      <c r="K170" s="1">
        <v>3.1</v>
      </c>
      <c r="L170" s="1">
        <v>0.48</v>
      </c>
      <c r="M170" s="1">
        <v>13028.5</v>
      </c>
      <c r="N170" s="1">
        <v>6564</v>
      </c>
      <c r="O170" s="1" t="s">
        <v>905</v>
      </c>
      <c r="P170" s="1">
        <v>2003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idden="1">
      <c r="A171" s="1">
        <v>15447</v>
      </c>
      <c r="B171" s="1">
        <v>2021</v>
      </c>
      <c r="C171" s="1" t="s">
        <v>123</v>
      </c>
      <c r="D171" s="1" t="s">
        <v>399</v>
      </c>
      <c r="E171" s="1">
        <v>57574</v>
      </c>
      <c r="F171" s="1" t="s">
        <v>400</v>
      </c>
      <c r="G171" s="1"/>
      <c r="H171" s="1" t="s">
        <v>126</v>
      </c>
      <c r="I171" s="1" t="s">
        <v>127</v>
      </c>
      <c r="J171" s="1" t="s">
        <v>128</v>
      </c>
      <c r="K171" s="1">
        <v>1.3</v>
      </c>
      <c r="L171" s="1">
        <v>0.13500000000000001</v>
      </c>
      <c r="M171" s="1">
        <v>1543</v>
      </c>
      <c r="N171" s="1">
        <v>810</v>
      </c>
      <c r="O171" s="1" t="s">
        <v>905</v>
      </c>
      <c r="P171" s="1">
        <v>2010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idden="1">
      <c r="A172" s="1">
        <v>15448</v>
      </c>
      <c r="B172" s="1">
        <v>2021</v>
      </c>
      <c r="C172" s="1" t="s">
        <v>123</v>
      </c>
      <c r="D172" s="1" t="s">
        <v>401</v>
      </c>
      <c r="E172" s="1">
        <v>57776</v>
      </c>
      <c r="F172" s="1" t="s">
        <v>134</v>
      </c>
      <c r="G172" s="1"/>
      <c r="H172" s="1" t="s">
        <v>126</v>
      </c>
      <c r="I172" s="1" t="s">
        <v>127</v>
      </c>
      <c r="J172" s="1" t="s">
        <v>128</v>
      </c>
      <c r="K172" s="1">
        <v>2</v>
      </c>
      <c r="L172" s="1">
        <v>0.11700000000000001</v>
      </c>
      <c r="M172" s="1">
        <v>2049</v>
      </c>
      <c r="N172" s="1">
        <v>1076</v>
      </c>
      <c r="O172" s="1" t="s">
        <v>905</v>
      </c>
      <c r="P172" s="1">
        <v>2009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idden="1">
      <c r="A173" s="1">
        <v>15449</v>
      </c>
      <c r="B173" s="1">
        <v>2021</v>
      </c>
      <c r="C173" s="1" t="s">
        <v>123</v>
      </c>
      <c r="D173" s="1" t="s">
        <v>402</v>
      </c>
      <c r="E173" s="1">
        <v>57485</v>
      </c>
      <c r="F173" s="1" t="s">
        <v>403</v>
      </c>
      <c r="G173" s="1"/>
      <c r="H173" s="1" t="s">
        <v>126</v>
      </c>
      <c r="I173" s="1" t="s">
        <v>127</v>
      </c>
      <c r="J173" s="1" t="s">
        <v>128</v>
      </c>
      <c r="K173" s="1">
        <v>8</v>
      </c>
      <c r="L173" s="1">
        <v>0.16900000000000001</v>
      </c>
      <c r="M173" s="1">
        <v>11841</v>
      </c>
      <c r="N173" s="1">
        <v>6216</v>
      </c>
      <c r="O173" s="1" t="s">
        <v>905</v>
      </c>
      <c r="P173" s="1">
        <v>2011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idden="1">
      <c r="A174" s="1">
        <v>15450</v>
      </c>
      <c r="B174" s="1">
        <v>2021</v>
      </c>
      <c r="C174" s="1" t="s">
        <v>123</v>
      </c>
      <c r="D174" s="1" t="s">
        <v>404</v>
      </c>
      <c r="E174" s="1">
        <v>60990</v>
      </c>
      <c r="F174" s="1" t="s">
        <v>132</v>
      </c>
      <c r="G174" s="1"/>
      <c r="H174" s="1" t="s">
        <v>126</v>
      </c>
      <c r="I174" s="1" t="s">
        <v>127</v>
      </c>
      <c r="J174" s="1" t="s">
        <v>128</v>
      </c>
      <c r="K174" s="1">
        <v>7.9</v>
      </c>
      <c r="L174" s="1">
        <v>0.16800000000000001</v>
      </c>
      <c r="M174" s="1">
        <v>11595</v>
      </c>
      <c r="N174" s="1">
        <v>6087</v>
      </c>
      <c r="O174" s="1" t="s">
        <v>905</v>
      </c>
      <c r="P174" s="1">
        <v>2016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idden="1">
      <c r="A175" s="1">
        <v>15451</v>
      </c>
      <c r="B175" s="1">
        <v>2021</v>
      </c>
      <c r="C175" s="1" t="s">
        <v>123</v>
      </c>
      <c r="D175" s="1" t="s">
        <v>405</v>
      </c>
      <c r="E175" s="1">
        <v>7138</v>
      </c>
      <c r="F175" s="1" t="s">
        <v>134</v>
      </c>
      <c r="G175" s="1"/>
      <c r="H175" s="1" t="s">
        <v>126</v>
      </c>
      <c r="I175" s="1" t="s">
        <v>165</v>
      </c>
      <c r="J175" s="1" t="s">
        <v>166</v>
      </c>
      <c r="K175" s="1">
        <v>38.4</v>
      </c>
      <c r="L175" s="1">
        <v>1.2E-2</v>
      </c>
      <c r="M175" s="1">
        <v>4068.5</v>
      </c>
      <c r="N175" s="1">
        <v>2984.5</v>
      </c>
      <c r="O175" s="1" t="s">
        <v>905</v>
      </c>
      <c r="P175" s="1">
        <v>1989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idden="1">
      <c r="A176" s="1">
        <v>15452</v>
      </c>
      <c r="B176" s="1">
        <v>2021</v>
      </c>
      <c r="C176" s="1" t="s">
        <v>123</v>
      </c>
      <c r="D176" s="1" t="s">
        <v>405</v>
      </c>
      <c r="E176" s="1">
        <v>7138</v>
      </c>
      <c r="F176" s="1" t="s">
        <v>187</v>
      </c>
      <c r="G176" s="1"/>
      <c r="H176" s="1" t="s">
        <v>126</v>
      </c>
      <c r="I176" s="1" t="s">
        <v>165</v>
      </c>
      <c r="J176" s="1" t="s">
        <v>166</v>
      </c>
      <c r="K176" s="1">
        <v>38.4</v>
      </c>
      <c r="L176" s="1">
        <v>1.2E-2</v>
      </c>
      <c r="M176" s="1">
        <v>4068.5</v>
      </c>
      <c r="N176" s="1">
        <v>2984.5</v>
      </c>
      <c r="O176" s="1" t="s">
        <v>905</v>
      </c>
      <c r="P176" s="1">
        <v>1989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idden="1">
      <c r="A177" s="1">
        <v>15453</v>
      </c>
      <c r="B177" s="1">
        <v>2021</v>
      </c>
      <c r="C177" s="1" t="s">
        <v>123</v>
      </c>
      <c r="D177" s="1" t="s">
        <v>406</v>
      </c>
      <c r="E177" s="1">
        <v>60732</v>
      </c>
      <c r="F177" s="1" t="s">
        <v>132</v>
      </c>
      <c r="G177" s="1"/>
      <c r="H177" s="1" t="s">
        <v>126</v>
      </c>
      <c r="I177" s="1" t="s">
        <v>127</v>
      </c>
      <c r="J177" s="1" t="s">
        <v>128</v>
      </c>
      <c r="K177" s="1">
        <v>8.1999999999999993</v>
      </c>
      <c r="L177" s="1">
        <v>0.14099999999999999</v>
      </c>
      <c r="M177" s="1">
        <v>10151</v>
      </c>
      <c r="N177" s="1">
        <v>5329</v>
      </c>
      <c r="O177" s="1" t="s">
        <v>905</v>
      </c>
      <c r="P177" s="1">
        <v>2012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idden="1">
      <c r="A178" s="1">
        <v>15454</v>
      </c>
      <c r="B178" s="1">
        <v>2021</v>
      </c>
      <c r="C178" s="1" t="s">
        <v>123</v>
      </c>
      <c r="D178" s="1" t="s">
        <v>407</v>
      </c>
      <c r="E178" s="1">
        <v>63149</v>
      </c>
      <c r="F178" s="1" t="s">
        <v>408</v>
      </c>
      <c r="G178" s="1"/>
      <c r="H178" s="1" t="s">
        <v>126</v>
      </c>
      <c r="I178" s="1" t="s">
        <v>127</v>
      </c>
      <c r="J178" s="1" t="s">
        <v>128</v>
      </c>
      <c r="K178" s="1">
        <v>8.8000000000000007</v>
      </c>
      <c r="L178" s="1">
        <v>0.16700000000000001</v>
      </c>
      <c r="M178" s="1">
        <v>12855</v>
      </c>
      <c r="N178" s="1">
        <v>6749</v>
      </c>
      <c r="O178" s="1" t="s">
        <v>905</v>
      </c>
      <c r="P178" s="1">
        <v>2020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idden="1">
      <c r="A179" s="1">
        <v>15455</v>
      </c>
      <c r="B179" s="1">
        <v>2021</v>
      </c>
      <c r="C179" s="1" t="s">
        <v>123</v>
      </c>
      <c r="D179" s="1" t="s">
        <v>409</v>
      </c>
      <c r="E179" s="1">
        <v>60759</v>
      </c>
      <c r="F179" s="1" t="s">
        <v>132</v>
      </c>
      <c r="G179" s="1"/>
      <c r="H179" s="1" t="s">
        <v>126</v>
      </c>
      <c r="I179" s="1" t="s">
        <v>127</v>
      </c>
      <c r="J179" s="1" t="s">
        <v>128</v>
      </c>
      <c r="K179" s="1">
        <v>1.5</v>
      </c>
      <c r="L179" s="1">
        <v>0.156</v>
      </c>
      <c r="M179" s="1">
        <v>2050</v>
      </c>
      <c r="N179" s="1">
        <v>1076</v>
      </c>
      <c r="O179" s="1" t="s">
        <v>905</v>
      </c>
      <c r="P179" s="1">
        <v>2013</v>
      </c>
      <c r="Q179" s="1">
        <v>2028</v>
      </c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idden="1">
      <c r="A180" s="1">
        <v>15456</v>
      </c>
      <c r="B180" s="1">
        <v>2021</v>
      </c>
      <c r="C180" s="1" t="s">
        <v>123</v>
      </c>
      <c r="D180" s="1" t="s">
        <v>410</v>
      </c>
      <c r="E180" s="1">
        <v>60994</v>
      </c>
      <c r="F180" s="1" t="s">
        <v>269</v>
      </c>
      <c r="G180" s="1"/>
      <c r="H180" s="1" t="s">
        <v>126</v>
      </c>
      <c r="I180" s="1" t="s">
        <v>127</v>
      </c>
      <c r="J180" s="1" t="s">
        <v>128</v>
      </c>
      <c r="K180" s="1">
        <v>5.0999999999999996</v>
      </c>
      <c r="L180" s="1">
        <v>0.154</v>
      </c>
      <c r="M180" s="1">
        <v>6897</v>
      </c>
      <c r="N180" s="1">
        <v>3621</v>
      </c>
      <c r="O180" s="1" t="s">
        <v>905</v>
      </c>
      <c r="P180" s="1">
        <v>2014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idden="1">
      <c r="A181" s="1">
        <v>15457</v>
      </c>
      <c r="B181" s="1">
        <v>2021</v>
      </c>
      <c r="C181" s="1" t="s">
        <v>123</v>
      </c>
      <c r="D181" s="1" t="s">
        <v>411</v>
      </c>
      <c r="E181" s="1">
        <v>57486</v>
      </c>
      <c r="F181" s="1" t="s">
        <v>412</v>
      </c>
      <c r="G181" s="1"/>
      <c r="H181" s="1" t="s">
        <v>126</v>
      </c>
      <c r="I181" s="1" t="s">
        <v>127</v>
      </c>
      <c r="J181" s="1" t="s">
        <v>128</v>
      </c>
      <c r="K181" s="1">
        <v>3</v>
      </c>
      <c r="L181" s="1">
        <v>0.16</v>
      </c>
      <c r="M181" s="1">
        <v>4215</v>
      </c>
      <c r="N181" s="1">
        <v>2213</v>
      </c>
      <c r="O181" s="1" t="s">
        <v>905</v>
      </c>
      <c r="P181" s="1">
        <v>2012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idden="1">
      <c r="A182" s="1">
        <v>15458</v>
      </c>
      <c r="B182" s="1">
        <v>2021</v>
      </c>
      <c r="C182" s="1" t="s">
        <v>123</v>
      </c>
      <c r="D182" s="1" t="s">
        <v>413</v>
      </c>
      <c r="E182" s="1">
        <v>57487</v>
      </c>
      <c r="F182" s="1" t="s">
        <v>414</v>
      </c>
      <c r="G182" s="1"/>
      <c r="H182" s="1" t="s">
        <v>126</v>
      </c>
      <c r="I182" s="1" t="s">
        <v>127</v>
      </c>
      <c r="J182" s="1" t="s">
        <v>128</v>
      </c>
      <c r="K182" s="1">
        <v>3</v>
      </c>
      <c r="L182" s="1">
        <v>0.154</v>
      </c>
      <c r="M182" s="1">
        <v>4056</v>
      </c>
      <c r="N182" s="1">
        <v>2129</v>
      </c>
      <c r="O182" s="1" t="s">
        <v>905</v>
      </c>
      <c r="P182" s="1">
        <v>2011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idden="1">
      <c r="A183" s="1">
        <v>15459</v>
      </c>
      <c r="B183" s="1">
        <v>2021</v>
      </c>
      <c r="C183" s="1" t="s">
        <v>123</v>
      </c>
      <c r="D183" s="1" t="s">
        <v>415</v>
      </c>
      <c r="E183" s="1">
        <v>58564</v>
      </c>
      <c r="F183" s="1" t="s">
        <v>416</v>
      </c>
      <c r="G183" s="1"/>
      <c r="H183" s="1" t="s">
        <v>126</v>
      </c>
      <c r="I183" s="1" t="s">
        <v>127</v>
      </c>
      <c r="J183" s="1" t="s">
        <v>128</v>
      </c>
      <c r="K183" s="1">
        <v>7.9</v>
      </c>
      <c r="L183" s="1">
        <v>0.18099999999999999</v>
      </c>
      <c r="M183" s="1">
        <v>12559</v>
      </c>
      <c r="N183" s="1">
        <v>6593</v>
      </c>
      <c r="O183" s="1" t="s">
        <v>905</v>
      </c>
      <c r="P183" s="1">
        <v>2013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idden="1">
      <c r="A184" s="1">
        <v>15460</v>
      </c>
      <c r="B184" s="1">
        <v>2021</v>
      </c>
      <c r="C184" s="1" t="s">
        <v>123</v>
      </c>
      <c r="D184" s="1" t="s">
        <v>417</v>
      </c>
      <c r="E184" s="1">
        <v>59366</v>
      </c>
      <c r="F184" s="1" t="s">
        <v>132</v>
      </c>
      <c r="G184" s="1"/>
      <c r="H184" s="1" t="s">
        <v>126</v>
      </c>
      <c r="I184" s="1" t="s">
        <v>127</v>
      </c>
      <c r="J184" s="1" t="s">
        <v>128</v>
      </c>
      <c r="K184" s="1">
        <v>8.5</v>
      </c>
      <c r="L184" s="1">
        <v>0.115</v>
      </c>
      <c r="M184" s="1">
        <v>8592</v>
      </c>
      <c r="N184" s="1">
        <v>4511</v>
      </c>
      <c r="O184" s="1" t="s">
        <v>905</v>
      </c>
      <c r="P184" s="1">
        <v>2014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idden="1">
      <c r="A185" s="1">
        <v>15461</v>
      </c>
      <c r="B185" s="1">
        <v>2021</v>
      </c>
      <c r="C185" s="1" t="s">
        <v>123</v>
      </c>
      <c r="D185" s="1" t="s">
        <v>418</v>
      </c>
      <c r="E185" s="1">
        <v>63698</v>
      </c>
      <c r="F185" s="1" t="s">
        <v>419</v>
      </c>
      <c r="G185" s="1"/>
      <c r="H185" s="1" t="s">
        <v>126</v>
      </c>
      <c r="I185" s="1" t="s">
        <v>127</v>
      </c>
      <c r="J185" s="1" t="s">
        <v>128</v>
      </c>
      <c r="K185" s="1">
        <v>2.2999999999999998</v>
      </c>
      <c r="L185" s="1">
        <v>0.19800000000000001</v>
      </c>
      <c r="M185" s="1">
        <v>3991</v>
      </c>
      <c r="N185" s="1">
        <v>2095</v>
      </c>
      <c r="O185" s="1" t="s">
        <v>905</v>
      </c>
      <c r="P185" s="1">
        <v>2020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idden="1">
      <c r="A186" s="1">
        <v>15462</v>
      </c>
      <c r="B186" s="1">
        <v>2021</v>
      </c>
      <c r="C186" s="1" t="s">
        <v>123</v>
      </c>
      <c r="D186" s="1" t="s">
        <v>420</v>
      </c>
      <c r="E186" s="1">
        <v>62680</v>
      </c>
      <c r="F186" s="1" t="s">
        <v>421</v>
      </c>
      <c r="G186" s="1"/>
      <c r="H186" s="1" t="s">
        <v>126</v>
      </c>
      <c r="I186" s="1" t="s">
        <v>127</v>
      </c>
      <c r="J186" s="1" t="s">
        <v>128</v>
      </c>
      <c r="K186" s="1">
        <v>0.4</v>
      </c>
      <c r="L186" s="1">
        <v>0.158</v>
      </c>
      <c r="M186" s="1">
        <v>552.19000000000005</v>
      </c>
      <c r="N186" s="1">
        <v>289.90499999999997</v>
      </c>
      <c r="O186" s="1" t="s">
        <v>905</v>
      </c>
      <c r="P186" s="1">
        <v>2019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idden="1">
      <c r="A187" s="1">
        <v>15463</v>
      </c>
      <c r="B187" s="1">
        <v>2021</v>
      </c>
      <c r="C187" s="1" t="s">
        <v>123</v>
      </c>
      <c r="D187" s="1" t="s">
        <v>420</v>
      </c>
      <c r="E187" s="1">
        <v>62680</v>
      </c>
      <c r="F187" s="1" t="s">
        <v>422</v>
      </c>
      <c r="G187" s="1"/>
      <c r="H187" s="1" t="s">
        <v>126</v>
      </c>
      <c r="I187" s="1" t="s">
        <v>127</v>
      </c>
      <c r="J187" s="1" t="s">
        <v>128</v>
      </c>
      <c r="K187" s="1">
        <v>0.8</v>
      </c>
      <c r="L187" s="1">
        <v>0.158</v>
      </c>
      <c r="M187" s="1">
        <v>1104.3810000000001</v>
      </c>
      <c r="N187" s="1">
        <v>579.80999999999995</v>
      </c>
      <c r="O187" s="1" t="s">
        <v>905</v>
      </c>
      <c r="P187" s="1">
        <v>2019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idden="1">
      <c r="A188" s="1">
        <v>15464</v>
      </c>
      <c r="B188" s="1">
        <v>2021</v>
      </c>
      <c r="C188" s="1" t="s">
        <v>123</v>
      </c>
      <c r="D188" s="1" t="s">
        <v>420</v>
      </c>
      <c r="E188" s="1">
        <v>62680</v>
      </c>
      <c r="F188" s="1" t="s">
        <v>423</v>
      </c>
      <c r="G188" s="1"/>
      <c r="H188" s="1" t="s">
        <v>126</v>
      </c>
      <c r="I188" s="1" t="s">
        <v>127</v>
      </c>
      <c r="J188" s="1" t="s">
        <v>128</v>
      </c>
      <c r="K188" s="1">
        <v>1.4</v>
      </c>
      <c r="L188" s="1">
        <v>0.158</v>
      </c>
      <c r="M188" s="1">
        <v>1932.6669999999999</v>
      </c>
      <c r="N188" s="1">
        <v>1014.667</v>
      </c>
      <c r="O188" s="1" t="s">
        <v>905</v>
      </c>
      <c r="P188" s="1">
        <v>2019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idden="1">
      <c r="A189" s="1">
        <v>15465</v>
      </c>
      <c r="B189" s="1">
        <v>2021</v>
      </c>
      <c r="C189" s="1" t="s">
        <v>123</v>
      </c>
      <c r="D189" s="1" t="s">
        <v>420</v>
      </c>
      <c r="E189" s="1">
        <v>62680</v>
      </c>
      <c r="F189" s="1" t="s">
        <v>424</v>
      </c>
      <c r="G189" s="1"/>
      <c r="H189" s="1" t="s">
        <v>126</v>
      </c>
      <c r="I189" s="1" t="s">
        <v>127</v>
      </c>
      <c r="J189" s="1" t="s">
        <v>128</v>
      </c>
      <c r="K189" s="1">
        <v>1.6</v>
      </c>
      <c r="L189" s="1">
        <v>0.158</v>
      </c>
      <c r="M189" s="1">
        <v>2208.7620000000002</v>
      </c>
      <c r="N189" s="1">
        <v>1159.6189999999999</v>
      </c>
      <c r="O189" s="1" t="s">
        <v>905</v>
      </c>
      <c r="P189" s="1">
        <v>2019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idden="1">
      <c r="A190" s="1">
        <v>15466</v>
      </c>
      <c r="B190" s="1">
        <v>2021</v>
      </c>
      <c r="C190" s="1" t="s">
        <v>123</v>
      </c>
      <c r="D190" s="1" t="s">
        <v>425</v>
      </c>
      <c r="E190" s="1">
        <v>60804</v>
      </c>
      <c r="F190" s="1" t="s">
        <v>426</v>
      </c>
      <c r="G190" s="1"/>
      <c r="H190" s="1" t="s">
        <v>126</v>
      </c>
      <c r="I190" s="1" t="s">
        <v>127</v>
      </c>
      <c r="J190" s="1" t="s">
        <v>128</v>
      </c>
      <c r="K190" s="1">
        <v>1.3</v>
      </c>
      <c r="L190" s="1">
        <v>0.129</v>
      </c>
      <c r="M190" s="1">
        <v>1469</v>
      </c>
      <c r="N190" s="1">
        <v>771</v>
      </c>
      <c r="O190" s="1" t="s">
        <v>905</v>
      </c>
      <c r="P190" s="1">
        <v>2013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idden="1">
      <c r="A191" s="1">
        <v>15467</v>
      </c>
      <c r="B191" s="1">
        <v>2021</v>
      </c>
      <c r="C191" s="1" t="s">
        <v>123</v>
      </c>
      <c r="D191" s="1" t="s">
        <v>427</v>
      </c>
      <c r="E191" s="1">
        <v>2393</v>
      </c>
      <c r="F191" s="1" t="s">
        <v>189</v>
      </c>
      <c r="G191" s="1"/>
      <c r="H191" s="1" t="s">
        <v>126</v>
      </c>
      <c r="I191" s="1" t="s">
        <v>238</v>
      </c>
      <c r="J191" s="1" t="s">
        <v>166</v>
      </c>
      <c r="K191" s="1">
        <v>54</v>
      </c>
      <c r="L191" s="1">
        <v>2.1999999999999999E-2</v>
      </c>
      <c r="M191" s="1">
        <v>10389</v>
      </c>
      <c r="N191" s="1">
        <v>8133</v>
      </c>
      <c r="O191" s="1" t="s">
        <v>906</v>
      </c>
      <c r="P191" s="1">
        <v>1974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idden="1">
      <c r="A192" s="1">
        <v>15468</v>
      </c>
      <c r="B192" s="1">
        <v>2021</v>
      </c>
      <c r="C192" s="1" t="s">
        <v>123</v>
      </c>
      <c r="D192" s="1" t="s">
        <v>427</v>
      </c>
      <c r="E192" s="1">
        <v>2393</v>
      </c>
      <c r="F192" s="1" t="s">
        <v>428</v>
      </c>
      <c r="G192" s="1"/>
      <c r="H192" s="1" t="s">
        <v>126</v>
      </c>
      <c r="I192" s="1" t="s">
        <v>238</v>
      </c>
      <c r="J192" s="1" t="s">
        <v>166</v>
      </c>
      <c r="K192" s="1">
        <v>54</v>
      </c>
      <c r="L192" s="1">
        <v>1.7999999999999999E-2</v>
      </c>
      <c r="M192" s="1">
        <v>8301</v>
      </c>
      <c r="N192" s="1">
        <v>7622</v>
      </c>
      <c r="O192" s="1" t="s">
        <v>906</v>
      </c>
      <c r="P192" s="1">
        <v>1974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idden="1">
      <c r="A193" s="1">
        <v>15469</v>
      </c>
      <c r="B193" s="1">
        <v>2021</v>
      </c>
      <c r="C193" s="1" t="s">
        <v>123</v>
      </c>
      <c r="D193" s="1" t="s">
        <v>427</v>
      </c>
      <c r="E193" s="1">
        <v>2393</v>
      </c>
      <c r="F193" s="1" t="s">
        <v>429</v>
      </c>
      <c r="G193" s="1"/>
      <c r="H193" s="1" t="s">
        <v>126</v>
      </c>
      <c r="I193" s="1" t="s">
        <v>238</v>
      </c>
      <c r="J193" s="1" t="s">
        <v>166</v>
      </c>
      <c r="K193" s="1">
        <v>54</v>
      </c>
      <c r="L193" s="1">
        <v>2.5999999999999999E-2</v>
      </c>
      <c r="M193" s="1">
        <v>12432</v>
      </c>
      <c r="N193" s="1">
        <v>9702</v>
      </c>
      <c r="O193" s="1" t="s">
        <v>906</v>
      </c>
      <c r="P193" s="1">
        <v>1974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idden="1">
      <c r="A194" s="1">
        <v>15470</v>
      </c>
      <c r="B194" s="1">
        <v>2021</v>
      </c>
      <c r="C194" s="1" t="s">
        <v>123</v>
      </c>
      <c r="D194" s="1" t="s">
        <v>427</v>
      </c>
      <c r="E194" s="1">
        <v>2393</v>
      </c>
      <c r="F194" s="1" t="s">
        <v>430</v>
      </c>
      <c r="G194" s="1"/>
      <c r="H194" s="1" t="s">
        <v>126</v>
      </c>
      <c r="I194" s="1" t="s">
        <v>238</v>
      </c>
      <c r="J194" s="1" t="s">
        <v>166</v>
      </c>
      <c r="K194" s="1">
        <v>54</v>
      </c>
      <c r="L194" s="1">
        <v>2.4E-2</v>
      </c>
      <c r="M194" s="1">
        <v>11490</v>
      </c>
      <c r="N194" s="1">
        <v>8793</v>
      </c>
      <c r="O194" s="1" t="s">
        <v>906</v>
      </c>
      <c r="P194" s="1">
        <v>1974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idden="1">
      <c r="A195" s="1">
        <v>15471</v>
      </c>
      <c r="B195" s="1">
        <v>2021</v>
      </c>
      <c r="C195" s="1" t="s">
        <v>123</v>
      </c>
      <c r="D195" s="1" t="s">
        <v>427</v>
      </c>
      <c r="E195" s="1">
        <v>2393</v>
      </c>
      <c r="F195" s="1" t="s">
        <v>431</v>
      </c>
      <c r="G195" s="1">
        <v>4</v>
      </c>
      <c r="H195" s="1" t="s">
        <v>126</v>
      </c>
      <c r="I195" s="1" t="s">
        <v>243</v>
      </c>
      <c r="J195" s="1" t="s">
        <v>166</v>
      </c>
      <c r="K195" s="1">
        <v>135</v>
      </c>
      <c r="L195" s="1">
        <v>1.0999999999999999E-2</v>
      </c>
      <c r="M195" s="1">
        <v>12616</v>
      </c>
      <c r="N195" s="1">
        <v>9856</v>
      </c>
      <c r="O195" s="1" t="s">
        <v>906</v>
      </c>
      <c r="P195" s="1">
        <v>1977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idden="1">
      <c r="A196" s="1">
        <v>15472</v>
      </c>
      <c r="B196" s="1">
        <v>2021</v>
      </c>
      <c r="C196" s="1" t="s">
        <v>123</v>
      </c>
      <c r="D196" s="1" t="s">
        <v>427</v>
      </c>
      <c r="E196" s="1">
        <v>2393</v>
      </c>
      <c r="F196" s="1" t="s">
        <v>432</v>
      </c>
      <c r="G196" s="1"/>
      <c r="H196" s="1" t="s">
        <v>126</v>
      </c>
      <c r="I196" s="1" t="s">
        <v>165</v>
      </c>
      <c r="J196" s="1" t="s">
        <v>166</v>
      </c>
      <c r="K196" s="1">
        <v>161</v>
      </c>
      <c r="L196" s="1">
        <v>0.01</v>
      </c>
      <c r="M196" s="1">
        <v>13576</v>
      </c>
      <c r="N196" s="1">
        <v>6698</v>
      </c>
      <c r="O196" s="1" t="s">
        <v>905</v>
      </c>
      <c r="P196" s="1">
        <v>1996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idden="1">
      <c r="A197" s="1">
        <v>15473</v>
      </c>
      <c r="B197" s="1">
        <v>2021</v>
      </c>
      <c r="C197" s="1" t="s">
        <v>123</v>
      </c>
      <c r="D197" s="1" t="s">
        <v>433</v>
      </c>
      <c r="E197" s="1">
        <v>61248</v>
      </c>
      <c r="F197" s="1" t="s">
        <v>434</v>
      </c>
      <c r="G197" s="1"/>
      <c r="H197" s="1" t="s">
        <v>126</v>
      </c>
      <c r="I197" s="1" t="s">
        <v>127</v>
      </c>
      <c r="J197" s="1" t="s">
        <v>128</v>
      </c>
      <c r="K197" s="1">
        <v>0.5</v>
      </c>
      <c r="L197" s="1">
        <v>0.13300000000000001</v>
      </c>
      <c r="M197" s="1">
        <v>582.5</v>
      </c>
      <c r="N197" s="1">
        <v>306</v>
      </c>
      <c r="O197" s="1" t="s">
        <v>905</v>
      </c>
      <c r="P197" s="1">
        <v>2011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idden="1">
      <c r="A198" s="1">
        <v>15474</v>
      </c>
      <c r="B198" s="1">
        <v>2021</v>
      </c>
      <c r="C198" s="1" t="s">
        <v>123</v>
      </c>
      <c r="D198" s="1" t="s">
        <v>433</v>
      </c>
      <c r="E198" s="1">
        <v>61248</v>
      </c>
      <c r="F198" s="1" t="s">
        <v>435</v>
      </c>
      <c r="G198" s="1"/>
      <c r="H198" s="1" t="s">
        <v>126</v>
      </c>
      <c r="I198" s="1" t="s">
        <v>127</v>
      </c>
      <c r="J198" s="1" t="s">
        <v>128</v>
      </c>
      <c r="K198" s="1">
        <v>0.5</v>
      </c>
      <c r="L198" s="1">
        <v>0.13300000000000001</v>
      </c>
      <c r="M198" s="1">
        <v>582.5</v>
      </c>
      <c r="N198" s="1">
        <v>306</v>
      </c>
      <c r="O198" s="1" t="s">
        <v>905</v>
      </c>
      <c r="P198" s="1">
        <v>2012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idden="1">
      <c r="A199" s="1">
        <v>15475</v>
      </c>
      <c r="B199" s="1">
        <v>2021</v>
      </c>
      <c r="C199" s="1" t="s">
        <v>123</v>
      </c>
      <c r="D199" s="1" t="s">
        <v>436</v>
      </c>
      <c r="E199" s="1">
        <v>60752</v>
      </c>
      <c r="F199" s="1" t="s">
        <v>132</v>
      </c>
      <c r="G199" s="1"/>
      <c r="H199" s="1" t="s">
        <v>126</v>
      </c>
      <c r="I199" s="1" t="s">
        <v>127</v>
      </c>
      <c r="J199" s="1" t="s">
        <v>128</v>
      </c>
      <c r="K199" s="1">
        <v>2.2999999999999998</v>
      </c>
      <c r="L199" s="1">
        <v>0.182</v>
      </c>
      <c r="M199" s="1">
        <v>3663</v>
      </c>
      <c r="N199" s="1">
        <v>1923</v>
      </c>
      <c r="O199" s="1" t="s">
        <v>905</v>
      </c>
      <c r="P199" s="1">
        <v>2014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idden="1">
      <c r="A200" s="1">
        <v>15476</v>
      </c>
      <c r="B200" s="1">
        <v>2021</v>
      </c>
      <c r="C200" s="1" t="s">
        <v>123</v>
      </c>
      <c r="D200" s="1" t="s">
        <v>437</v>
      </c>
      <c r="E200" s="1">
        <v>60839</v>
      </c>
      <c r="F200" s="1" t="s">
        <v>132</v>
      </c>
      <c r="G200" s="1"/>
      <c r="H200" s="1" t="s">
        <v>126</v>
      </c>
      <c r="I200" s="1" t="s">
        <v>127</v>
      </c>
      <c r="J200" s="1" t="s">
        <v>128</v>
      </c>
      <c r="K200" s="1">
        <v>2.5</v>
      </c>
      <c r="L200" s="1">
        <v>0.17599999999999999</v>
      </c>
      <c r="M200" s="1">
        <v>3856</v>
      </c>
      <c r="N200" s="1">
        <v>2024</v>
      </c>
      <c r="O200" s="1" t="s">
        <v>905</v>
      </c>
      <c r="P200" s="1">
        <v>2015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idden="1">
      <c r="A201" s="1">
        <v>15477</v>
      </c>
      <c r="B201" s="1">
        <v>2021</v>
      </c>
      <c r="C201" s="1" t="s">
        <v>123</v>
      </c>
      <c r="D201" s="1" t="s">
        <v>438</v>
      </c>
      <c r="E201" s="1">
        <v>60840</v>
      </c>
      <c r="F201" s="1" t="s">
        <v>132</v>
      </c>
      <c r="G201" s="1"/>
      <c r="H201" s="1" t="s">
        <v>126</v>
      </c>
      <c r="I201" s="1" t="s">
        <v>127</v>
      </c>
      <c r="J201" s="1" t="s">
        <v>128</v>
      </c>
      <c r="K201" s="1">
        <v>1.6</v>
      </c>
      <c r="L201" s="1">
        <v>0.17499999999999999</v>
      </c>
      <c r="M201" s="1">
        <v>2455</v>
      </c>
      <c r="N201" s="1">
        <v>1289</v>
      </c>
      <c r="O201" s="1" t="s">
        <v>905</v>
      </c>
      <c r="P201" s="1">
        <v>2016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idden="1">
      <c r="A202" s="1">
        <v>15478</v>
      </c>
      <c r="B202" s="1">
        <v>2021</v>
      </c>
      <c r="C202" s="1" t="s">
        <v>123</v>
      </c>
      <c r="D202" s="1" t="s">
        <v>439</v>
      </c>
      <c r="E202" s="1">
        <v>52068</v>
      </c>
      <c r="F202" s="1" t="s">
        <v>269</v>
      </c>
      <c r="G202" s="1"/>
      <c r="H202" s="1" t="s">
        <v>126</v>
      </c>
      <c r="I202" s="1" t="s">
        <v>440</v>
      </c>
      <c r="J202" s="1" t="s">
        <v>441</v>
      </c>
      <c r="K202" s="1">
        <v>4.0999999999999996</v>
      </c>
      <c r="L202" s="1">
        <v>0.16900000000000001</v>
      </c>
      <c r="M202" s="1">
        <v>6074.6670000000004</v>
      </c>
      <c r="N202" s="1">
        <v>1792.3330000000001</v>
      </c>
      <c r="O202" s="1" t="s">
        <v>905</v>
      </c>
      <c r="P202" s="1">
        <v>1985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idden="1">
      <c r="A203" s="1">
        <v>15479</v>
      </c>
      <c r="B203" s="1">
        <v>2021</v>
      </c>
      <c r="C203" s="1" t="s">
        <v>123</v>
      </c>
      <c r="D203" s="1" t="s">
        <v>439</v>
      </c>
      <c r="E203" s="1">
        <v>52068</v>
      </c>
      <c r="F203" s="1" t="s">
        <v>270</v>
      </c>
      <c r="G203" s="1"/>
      <c r="H203" s="1" t="s">
        <v>126</v>
      </c>
      <c r="I203" s="1" t="s">
        <v>440</v>
      </c>
      <c r="J203" s="1" t="s">
        <v>441</v>
      </c>
      <c r="K203" s="1">
        <v>4.0999999999999996</v>
      </c>
      <c r="L203" s="1">
        <v>0.16900000000000001</v>
      </c>
      <c r="M203" s="1">
        <v>6074.6670000000004</v>
      </c>
      <c r="N203" s="1">
        <v>1792.3330000000001</v>
      </c>
      <c r="O203" s="1" t="s">
        <v>905</v>
      </c>
      <c r="P203" s="1">
        <v>1985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idden="1">
      <c r="A204" s="1">
        <v>15480</v>
      </c>
      <c r="B204" s="1">
        <v>2021</v>
      </c>
      <c r="C204" s="1" t="s">
        <v>123</v>
      </c>
      <c r="D204" s="1" t="s">
        <v>439</v>
      </c>
      <c r="E204" s="1">
        <v>52068</v>
      </c>
      <c r="F204" s="1" t="s">
        <v>442</v>
      </c>
      <c r="G204" s="1"/>
      <c r="H204" s="1" t="s">
        <v>126</v>
      </c>
      <c r="I204" s="1" t="s">
        <v>440</v>
      </c>
      <c r="J204" s="1" t="s">
        <v>441</v>
      </c>
      <c r="K204" s="1">
        <v>4.0999999999999996</v>
      </c>
      <c r="L204" s="1">
        <v>0.16900000000000001</v>
      </c>
      <c r="M204" s="1">
        <v>6074.6670000000004</v>
      </c>
      <c r="N204" s="1">
        <v>1792.3330000000001</v>
      </c>
      <c r="O204" s="1" t="s">
        <v>905</v>
      </c>
      <c r="P204" s="1">
        <v>1985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idden="1">
      <c r="A205" s="1">
        <v>15481</v>
      </c>
      <c r="B205" s="1">
        <v>2021</v>
      </c>
      <c r="C205" s="1" t="s">
        <v>123</v>
      </c>
      <c r="D205" s="1" t="s">
        <v>443</v>
      </c>
      <c r="E205" s="1">
        <v>64422</v>
      </c>
      <c r="F205" s="1" t="s">
        <v>444</v>
      </c>
      <c r="G205" s="1"/>
      <c r="H205" s="1" t="s">
        <v>126</v>
      </c>
      <c r="I205" s="1" t="s">
        <v>127</v>
      </c>
      <c r="J205" s="1" t="s">
        <v>128</v>
      </c>
      <c r="K205" s="1">
        <v>0.3</v>
      </c>
      <c r="L205" s="1">
        <v>0.16</v>
      </c>
      <c r="M205" s="1">
        <v>421.63600000000002</v>
      </c>
      <c r="N205" s="1">
        <v>221.45500000000001</v>
      </c>
      <c r="O205" s="1" t="s">
        <v>905</v>
      </c>
      <c r="P205" s="1">
        <v>2019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idden="1">
      <c r="A206" s="1">
        <v>15482</v>
      </c>
      <c r="B206" s="1">
        <v>2021</v>
      </c>
      <c r="C206" s="1" t="s">
        <v>123</v>
      </c>
      <c r="D206" s="1" t="s">
        <v>443</v>
      </c>
      <c r="E206" s="1">
        <v>64422</v>
      </c>
      <c r="F206" s="1" t="s">
        <v>445</v>
      </c>
      <c r="G206" s="1"/>
      <c r="H206" s="1" t="s">
        <v>126</v>
      </c>
      <c r="I206" s="1" t="s">
        <v>127</v>
      </c>
      <c r="J206" s="1" t="s">
        <v>128</v>
      </c>
      <c r="K206" s="1">
        <v>0.4</v>
      </c>
      <c r="L206" s="1">
        <v>0.16</v>
      </c>
      <c r="M206" s="1">
        <v>562.18200000000002</v>
      </c>
      <c r="N206" s="1">
        <v>295.27300000000002</v>
      </c>
      <c r="O206" s="1" t="s">
        <v>905</v>
      </c>
      <c r="P206" s="1">
        <v>2019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idden="1">
      <c r="A207" s="1">
        <v>15483</v>
      </c>
      <c r="B207" s="1">
        <v>2021</v>
      </c>
      <c r="C207" s="1" t="s">
        <v>123</v>
      </c>
      <c r="D207" s="1" t="s">
        <v>443</v>
      </c>
      <c r="E207" s="1">
        <v>64422</v>
      </c>
      <c r="F207" s="1" t="s">
        <v>446</v>
      </c>
      <c r="G207" s="1"/>
      <c r="H207" s="1" t="s">
        <v>126</v>
      </c>
      <c r="I207" s="1" t="s">
        <v>127</v>
      </c>
      <c r="J207" s="1" t="s">
        <v>128</v>
      </c>
      <c r="K207" s="1">
        <v>0.3</v>
      </c>
      <c r="L207" s="1">
        <v>0.16</v>
      </c>
      <c r="M207" s="1">
        <v>421.63600000000002</v>
      </c>
      <c r="N207" s="1">
        <v>221.45500000000001</v>
      </c>
      <c r="O207" s="1" t="s">
        <v>905</v>
      </c>
      <c r="P207" s="1">
        <v>2019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idden="1">
      <c r="A208" s="1">
        <v>15484</v>
      </c>
      <c r="B208" s="1">
        <v>2021</v>
      </c>
      <c r="C208" s="1" t="s">
        <v>123</v>
      </c>
      <c r="D208" s="1" t="s">
        <v>443</v>
      </c>
      <c r="E208" s="1">
        <v>64422</v>
      </c>
      <c r="F208" s="1" t="s">
        <v>447</v>
      </c>
      <c r="G208" s="1"/>
      <c r="H208" s="1" t="s">
        <v>126</v>
      </c>
      <c r="I208" s="1" t="s">
        <v>127</v>
      </c>
      <c r="J208" s="1" t="s">
        <v>128</v>
      </c>
      <c r="K208" s="1">
        <v>0.1</v>
      </c>
      <c r="L208" s="1">
        <v>0.16</v>
      </c>
      <c r="M208" s="1">
        <v>140.54499999999999</v>
      </c>
      <c r="N208" s="1">
        <v>73.817999999999998</v>
      </c>
      <c r="O208" s="1" t="s">
        <v>905</v>
      </c>
      <c r="P208" s="1">
        <v>2019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idden="1">
      <c r="A209" s="1">
        <v>15485</v>
      </c>
      <c r="B209" s="1">
        <v>2021</v>
      </c>
      <c r="C209" s="1" t="s">
        <v>123</v>
      </c>
      <c r="D209" s="1" t="s">
        <v>448</v>
      </c>
      <c r="E209" s="1">
        <v>56877</v>
      </c>
      <c r="F209" s="1" t="s">
        <v>449</v>
      </c>
      <c r="G209" s="1"/>
      <c r="H209" s="1" t="s">
        <v>126</v>
      </c>
      <c r="I209" s="1" t="s">
        <v>127</v>
      </c>
      <c r="J209" s="1" t="s">
        <v>128</v>
      </c>
      <c r="K209" s="1">
        <v>1.6</v>
      </c>
      <c r="L209" s="1">
        <v>9.7000000000000003E-2</v>
      </c>
      <c r="M209" s="1">
        <v>1358</v>
      </c>
      <c r="N209" s="1">
        <v>713</v>
      </c>
      <c r="O209" s="1" t="s">
        <v>905</v>
      </c>
      <c r="P209" s="1">
        <v>2009</v>
      </c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idden="1">
      <c r="A210" s="1">
        <v>15486</v>
      </c>
      <c r="B210" s="1">
        <v>2021</v>
      </c>
      <c r="C210" s="1" t="s">
        <v>123</v>
      </c>
      <c r="D210" s="1" t="s">
        <v>450</v>
      </c>
      <c r="E210" s="1">
        <v>60489</v>
      </c>
      <c r="F210" s="1" t="s">
        <v>132</v>
      </c>
      <c r="G210" s="1"/>
      <c r="H210" s="1" t="s">
        <v>126</v>
      </c>
      <c r="I210" s="1" t="s">
        <v>127</v>
      </c>
      <c r="J210" s="1" t="s">
        <v>128</v>
      </c>
      <c r="K210" s="1">
        <v>3.5</v>
      </c>
      <c r="L210" s="1">
        <v>0.14000000000000001</v>
      </c>
      <c r="M210" s="1">
        <v>4278.3999999999996</v>
      </c>
      <c r="N210" s="1">
        <v>2246.067</v>
      </c>
      <c r="O210" s="1" t="s">
        <v>905</v>
      </c>
      <c r="P210" s="1">
        <v>2011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idden="1">
      <c r="A211" s="1">
        <v>15487</v>
      </c>
      <c r="B211" s="1">
        <v>2021</v>
      </c>
      <c r="C211" s="1" t="s">
        <v>123</v>
      </c>
      <c r="D211" s="1" t="s">
        <v>450</v>
      </c>
      <c r="E211" s="1">
        <v>60489</v>
      </c>
      <c r="F211" s="1" t="s">
        <v>451</v>
      </c>
      <c r="G211" s="1"/>
      <c r="H211" s="1" t="s">
        <v>126</v>
      </c>
      <c r="I211" s="1" t="s">
        <v>127</v>
      </c>
      <c r="J211" s="1" t="s">
        <v>128</v>
      </c>
      <c r="K211" s="1">
        <v>4</v>
      </c>
      <c r="L211" s="1">
        <v>0.14000000000000001</v>
      </c>
      <c r="M211" s="1">
        <v>4889.6000000000004</v>
      </c>
      <c r="N211" s="1">
        <v>2566.933</v>
      </c>
      <c r="O211" s="1" t="s">
        <v>905</v>
      </c>
      <c r="P211" s="1">
        <v>2011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idden="1">
      <c r="A212" s="1">
        <v>15488</v>
      </c>
      <c r="B212" s="1">
        <v>2021</v>
      </c>
      <c r="C212" s="1" t="s">
        <v>123</v>
      </c>
      <c r="D212" s="1" t="s">
        <v>452</v>
      </c>
      <c r="E212" s="1">
        <v>59628</v>
      </c>
      <c r="F212" s="1" t="s">
        <v>453</v>
      </c>
      <c r="G212" s="1"/>
      <c r="H212" s="1" t="s">
        <v>126</v>
      </c>
      <c r="I212" s="1" t="s">
        <v>127</v>
      </c>
      <c r="J212" s="1" t="s">
        <v>128</v>
      </c>
      <c r="K212" s="1">
        <v>5</v>
      </c>
      <c r="L212" s="1">
        <v>0.17100000000000001</v>
      </c>
      <c r="M212" s="1">
        <v>7486</v>
      </c>
      <c r="N212" s="1">
        <v>3930</v>
      </c>
      <c r="O212" s="1" t="s">
        <v>905</v>
      </c>
      <c r="P212" s="1">
        <v>2015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idden="1">
      <c r="A213" s="1">
        <v>15489</v>
      </c>
      <c r="B213" s="1">
        <v>2021</v>
      </c>
      <c r="C213" s="1" t="s">
        <v>123</v>
      </c>
      <c r="D213" s="1" t="s">
        <v>454</v>
      </c>
      <c r="E213" s="1">
        <v>58095</v>
      </c>
      <c r="F213" s="1" t="s">
        <v>455</v>
      </c>
      <c r="G213" s="1"/>
      <c r="H213" s="1" t="s">
        <v>126</v>
      </c>
      <c r="I213" s="1" t="s">
        <v>127</v>
      </c>
      <c r="J213" s="1" t="s">
        <v>128</v>
      </c>
      <c r="K213" s="1">
        <v>1.5</v>
      </c>
      <c r="L213" s="1">
        <v>0.13100000000000001</v>
      </c>
      <c r="M213" s="1">
        <v>1719</v>
      </c>
      <c r="N213" s="1">
        <v>902</v>
      </c>
      <c r="O213" s="1" t="s">
        <v>905</v>
      </c>
      <c r="P213" s="1">
        <v>2012</v>
      </c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idden="1">
      <c r="A214" s="1">
        <v>15490</v>
      </c>
      <c r="B214" s="1">
        <v>2021</v>
      </c>
      <c r="C214" s="1" t="s">
        <v>123</v>
      </c>
      <c r="D214" s="1" t="s">
        <v>456</v>
      </c>
      <c r="E214" s="1">
        <v>59627</v>
      </c>
      <c r="F214" s="1" t="s">
        <v>457</v>
      </c>
      <c r="G214" s="1"/>
      <c r="H214" s="1" t="s">
        <v>126</v>
      </c>
      <c r="I214" s="1" t="s">
        <v>127</v>
      </c>
      <c r="J214" s="1" t="s">
        <v>128</v>
      </c>
      <c r="K214" s="1">
        <v>3</v>
      </c>
      <c r="L214" s="1">
        <v>0.161</v>
      </c>
      <c r="M214" s="1">
        <v>4240</v>
      </c>
      <c r="N214" s="1">
        <v>2226</v>
      </c>
      <c r="O214" s="1" t="s">
        <v>905</v>
      </c>
      <c r="P214" s="1">
        <v>2015</v>
      </c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idden="1">
      <c r="A215" s="1">
        <v>15491</v>
      </c>
      <c r="B215" s="1">
        <v>2021</v>
      </c>
      <c r="C215" s="1" t="s">
        <v>123</v>
      </c>
      <c r="D215" s="1" t="s">
        <v>458</v>
      </c>
      <c r="E215" s="1">
        <v>60501</v>
      </c>
      <c r="F215" s="1" t="s">
        <v>134</v>
      </c>
      <c r="G215" s="1"/>
      <c r="H215" s="1" t="s">
        <v>126</v>
      </c>
      <c r="I215" s="1" t="s">
        <v>127</v>
      </c>
      <c r="J215" s="1" t="s">
        <v>128</v>
      </c>
      <c r="K215" s="1">
        <v>1</v>
      </c>
      <c r="L215" s="1">
        <v>0.13400000000000001</v>
      </c>
      <c r="M215" s="1">
        <v>1173</v>
      </c>
      <c r="N215" s="1">
        <v>616</v>
      </c>
      <c r="O215" s="1" t="s">
        <v>905</v>
      </c>
      <c r="P215" s="1">
        <v>2010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idden="1">
      <c r="A216" s="1">
        <v>15492</v>
      </c>
      <c r="B216" s="1">
        <v>2021</v>
      </c>
      <c r="C216" s="1" t="s">
        <v>123</v>
      </c>
      <c r="D216" s="1" t="s">
        <v>459</v>
      </c>
      <c r="E216" s="1">
        <v>56701</v>
      </c>
      <c r="F216" s="1" t="s">
        <v>269</v>
      </c>
      <c r="G216" s="1"/>
      <c r="H216" s="1" t="s">
        <v>126</v>
      </c>
      <c r="I216" s="1" t="s">
        <v>155</v>
      </c>
      <c r="J216" s="1" t="s">
        <v>166</v>
      </c>
      <c r="K216" s="1">
        <v>2</v>
      </c>
      <c r="L216" s="1">
        <v>0.121</v>
      </c>
      <c r="M216" s="1">
        <v>2128.625</v>
      </c>
      <c r="N216" s="1">
        <v>1072.375</v>
      </c>
      <c r="O216" s="1" t="s">
        <v>905</v>
      </c>
      <c r="P216" s="1">
        <v>2004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idden="1">
      <c r="A217" s="1">
        <v>15493</v>
      </c>
      <c r="B217" s="1">
        <v>2021</v>
      </c>
      <c r="C217" s="1" t="s">
        <v>123</v>
      </c>
      <c r="D217" s="1" t="s">
        <v>459</v>
      </c>
      <c r="E217" s="1">
        <v>56701</v>
      </c>
      <c r="F217" s="1" t="s">
        <v>270</v>
      </c>
      <c r="G217" s="1"/>
      <c r="H217" s="1" t="s">
        <v>126</v>
      </c>
      <c r="I217" s="1" t="s">
        <v>155</v>
      </c>
      <c r="J217" s="1" t="s">
        <v>166</v>
      </c>
      <c r="K217" s="1">
        <v>2</v>
      </c>
      <c r="L217" s="1">
        <v>0.121</v>
      </c>
      <c r="M217" s="1">
        <v>2128.625</v>
      </c>
      <c r="N217" s="1">
        <v>1072.375</v>
      </c>
      <c r="O217" s="1" t="s">
        <v>905</v>
      </c>
      <c r="P217" s="1">
        <v>2004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idden="1">
      <c r="A218" s="1">
        <v>15494</v>
      </c>
      <c r="B218" s="1">
        <v>2021</v>
      </c>
      <c r="C218" s="1" t="s">
        <v>123</v>
      </c>
      <c r="D218" s="1" t="s">
        <v>459</v>
      </c>
      <c r="E218" s="1">
        <v>56701</v>
      </c>
      <c r="F218" s="1" t="s">
        <v>442</v>
      </c>
      <c r="G218" s="1"/>
      <c r="H218" s="1" t="s">
        <v>126</v>
      </c>
      <c r="I218" s="1" t="s">
        <v>155</v>
      </c>
      <c r="J218" s="1" t="s">
        <v>166</v>
      </c>
      <c r="K218" s="1">
        <v>2</v>
      </c>
      <c r="L218" s="1">
        <v>0.121</v>
      </c>
      <c r="M218" s="1">
        <v>2128.625</v>
      </c>
      <c r="N218" s="1">
        <v>1072.375</v>
      </c>
      <c r="O218" s="1" t="s">
        <v>905</v>
      </c>
      <c r="P218" s="1">
        <v>2004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idden="1">
      <c r="A219" s="1">
        <v>15495</v>
      </c>
      <c r="B219" s="1">
        <v>2021</v>
      </c>
      <c r="C219" s="1" t="s">
        <v>123</v>
      </c>
      <c r="D219" s="1" t="s">
        <v>459</v>
      </c>
      <c r="E219" s="1">
        <v>56701</v>
      </c>
      <c r="F219" s="1" t="s">
        <v>460</v>
      </c>
      <c r="G219" s="1"/>
      <c r="H219" s="1" t="s">
        <v>126</v>
      </c>
      <c r="I219" s="1" t="s">
        <v>155</v>
      </c>
      <c r="J219" s="1" t="s">
        <v>166</v>
      </c>
      <c r="K219" s="1">
        <v>2</v>
      </c>
      <c r="L219" s="1">
        <v>0.121</v>
      </c>
      <c r="M219" s="1">
        <v>2128.625</v>
      </c>
      <c r="N219" s="1">
        <v>1072.375</v>
      </c>
      <c r="O219" s="1" t="s">
        <v>905</v>
      </c>
      <c r="P219" s="1">
        <v>2004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idden="1">
      <c r="A220" s="1">
        <v>15496</v>
      </c>
      <c r="B220" s="1">
        <v>2021</v>
      </c>
      <c r="C220" s="1" t="s">
        <v>123</v>
      </c>
      <c r="D220" s="1" t="s">
        <v>459</v>
      </c>
      <c r="E220" s="1">
        <v>56701</v>
      </c>
      <c r="F220" s="1" t="s">
        <v>461</v>
      </c>
      <c r="G220" s="1"/>
      <c r="H220" s="1" t="s">
        <v>126</v>
      </c>
      <c r="I220" s="1" t="s">
        <v>155</v>
      </c>
      <c r="J220" s="1" t="s">
        <v>218</v>
      </c>
      <c r="K220" s="1">
        <v>4</v>
      </c>
      <c r="L220" s="1">
        <v>0.121</v>
      </c>
      <c r="M220" s="1">
        <v>4257.25</v>
      </c>
      <c r="N220" s="1">
        <v>2144.75</v>
      </c>
      <c r="O220" s="1" t="s">
        <v>905</v>
      </c>
      <c r="P220" s="1">
        <v>2018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idden="1">
      <c r="A221" s="1">
        <v>15497</v>
      </c>
      <c r="B221" s="1">
        <v>2021</v>
      </c>
      <c r="C221" s="1" t="s">
        <v>123</v>
      </c>
      <c r="D221" s="1" t="s">
        <v>459</v>
      </c>
      <c r="E221" s="1">
        <v>56701</v>
      </c>
      <c r="F221" s="1" t="s">
        <v>462</v>
      </c>
      <c r="G221" s="1"/>
      <c r="H221" s="1" t="s">
        <v>126</v>
      </c>
      <c r="I221" s="1" t="s">
        <v>155</v>
      </c>
      <c r="J221" s="1" t="s">
        <v>218</v>
      </c>
      <c r="K221" s="1">
        <v>4</v>
      </c>
      <c r="L221" s="1">
        <v>0.121</v>
      </c>
      <c r="M221" s="1">
        <v>4257.25</v>
      </c>
      <c r="N221" s="1">
        <v>2144.75</v>
      </c>
      <c r="O221" s="1" t="s">
        <v>905</v>
      </c>
      <c r="P221" s="1">
        <v>2018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idden="1">
      <c r="A222" s="1">
        <v>15498</v>
      </c>
      <c r="B222" s="1">
        <v>2021</v>
      </c>
      <c r="C222" s="1" t="s">
        <v>123</v>
      </c>
      <c r="D222" s="1" t="s">
        <v>463</v>
      </c>
      <c r="E222" s="1">
        <v>62438</v>
      </c>
      <c r="F222" s="1" t="s">
        <v>464</v>
      </c>
      <c r="G222" s="1"/>
      <c r="H222" s="1" t="s">
        <v>126</v>
      </c>
      <c r="I222" s="1" t="s">
        <v>127</v>
      </c>
      <c r="J222" s="1" t="s">
        <v>128</v>
      </c>
      <c r="K222" s="1">
        <v>0.8</v>
      </c>
      <c r="L222" s="1">
        <v>0.129</v>
      </c>
      <c r="M222" s="1">
        <v>903.33299999999997</v>
      </c>
      <c r="N222" s="1">
        <v>474</v>
      </c>
      <c r="O222" s="1" t="s">
        <v>905</v>
      </c>
      <c r="P222" s="1">
        <v>2013</v>
      </c>
      <c r="Q222" s="1">
        <v>2028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idden="1">
      <c r="A223" s="1">
        <v>15499</v>
      </c>
      <c r="B223" s="1">
        <v>2021</v>
      </c>
      <c r="C223" s="1" t="s">
        <v>123</v>
      </c>
      <c r="D223" s="1" t="s">
        <v>463</v>
      </c>
      <c r="E223" s="1">
        <v>62438</v>
      </c>
      <c r="F223" s="1" t="s">
        <v>465</v>
      </c>
      <c r="G223" s="1"/>
      <c r="H223" s="1" t="s">
        <v>126</v>
      </c>
      <c r="I223" s="1" t="s">
        <v>127</v>
      </c>
      <c r="J223" s="1" t="s">
        <v>128</v>
      </c>
      <c r="K223" s="1">
        <v>0.2</v>
      </c>
      <c r="L223" s="1">
        <v>0.129</v>
      </c>
      <c r="M223" s="1">
        <v>225.833</v>
      </c>
      <c r="N223" s="1">
        <v>118.5</v>
      </c>
      <c r="O223" s="1" t="s">
        <v>905</v>
      </c>
      <c r="P223" s="1">
        <v>2013</v>
      </c>
      <c r="Q223" s="1">
        <v>2028</v>
      </c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idden="1">
      <c r="A224" s="1">
        <v>15500</v>
      </c>
      <c r="B224" s="1">
        <v>2021</v>
      </c>
      <c r="C224" s="1" t="s">
        <v>123</v>
      </c>
      <c r="D224" s="1" t="s">
        <v>463</v>
      </c>
      <c r="E224" s="1">
        <v>62438</v>
      </c>
      <c r="F224" s="1" t="s">
        <v>466</v>
      </c>
      <c r="G224" s="1"/>
      <c r="H224" s="1" t="s">
        <v>126</v>
      </c>
      <c r="I224" s="1" t="s">
        <v>127</v>
      </c>
      <c r="J224" s="1" t="s">
        <v>128</v>
      </c>
      <c r="K224" s="1">
        <v>0.2</v>
      </c>
      <c r="L224" s="1">
        <v>0.129</v>
      </c>
      <c r="M224" s="1">
        <v>225.833</v>
      </c>
      <c r="N224" s="1">
        <v>118.5</v>
      </c>
      <c r="O224" s="1" t="s">
        <v>905</v>
      </c>
      <c r="P224" s="1">
        <v>2013</v>
      </c>
      <c r="Q224" s="1">
        <v>2028</v>
      </c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idden="1">
      <c r="A225" s="1">
        <v>15501</v>
      </c>
      <c r="B225" s="1">
        <v>2021</v>
      </c>
      <c r="C225" s="1" t="s">
        <v>123</v>
      </c>
      <c r="D225" s="1" t="s">
        <v>467</v>
      </c>
      <c r="E225" s="1">
        <v>57869</v>
      </c>
      <c r="F225" s="1" t="s">
        <v>468</v>
      </c>
      <c r="G225" s="1"/>
      <c r="H225" s="1" t="s">
        <v>126</v>
      </c>
      <c r="I225" s="1" t="s">
        <v>127</v>
      </c>
      <c r="J225" s="1" t="s">
        <v>128</v>
      </c>
      <c r="K225" s="1">
        <v>0.5</v>
      </c>
      <c r="L225" s="1">
        <v>0.14099999999999999</v>
      </c>
      <c r="M225" s="1">
        <v>617.39099999999996</v>
      </c>
      <c r="N225" s="1">
        <v>324.13</v>
      </c>
      <c r="O225" s="1" t="s">
        <v>905</v>
      </c>
      <c r="P225" s="1">
        <v>2012</v>
      </c>
      <c r="Q225" s="1">
        <v>2027</v>
      </c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idden="1">
      <c r="A226" s="1">
        <v>15502</v>
      </c>
      <c r="B226" s="1">
        <v>2021</v>
      </c>
      <c r="C226" s="1" t="s">
        <v>123</v>
      </c>
      <c r="D226" s="1" t="s">
        <v>467</v>
      </c>
      <c r="E226" s="1">
        <v>57869</v>
      </c>
      <c r="F226" s="1" t="s">
        <v>469</v>
      </c>
      <c r="G226" s="1"/>
      <c r="H226" s="1" t="s">
        <v>126</v>
      </c>
      <c r="I226" s="1" t="s">
        <v>127</v>
      </c>
      <c r="J226" s="1" t="s">
        <v>128</v>
      </c>
      <c r="K226" s="1">
        <v>0.4</v>
      </c>
      <c r="L226" s="1">
        <v>0.14099999999999999</v>
      </c>
      <c r="M226" s="1">
        <v>493.91300000000001</v>
      </c>
      <c r="N226" s="1">
        <v>259.30399999999997</v>
      </c>
      <c r="O226" s="1" t="s">
        <v>905</v>
      </c>
      <c r="P226" s="1">
        <v>2012</v>
      </c>
      <c r="Q226" s="1">
        <v>2027</v>
      </c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idden="1">
      <c r="A227" s="1">
        <v>15503</v>
      </c>
      <c r="B227" s="1">
        <v>2021</v>
      </c>
      <c r="C227" s="1" t="s">
        <v>123</v>
      </c>
      <c r="D227" s="1" t="s">
        <v>467</v>
      </c>
      <c r="E227" s="1">
        <v>57869</v>
      </c>
      <c r="F227" s="1" t="s">
        <v>470</v>
      </c>
      <c r="G227" s="1"/>
      <c r="H227" s="1" t="s">
        <v>126</v>
      </c>
      <c r="I227" s="1" t="s">
        <v>127</v>
      </c>
      <c r="J227" s="1" t="s">
        <v>128</v>
      </c>
      <c r="K227" s="1">
        <v>0.2</v>
      </c>
      <c r="L227" s="1">
        <v>0.14099999999999999</v>
      </c>
      <c r="M227" s="1">
        <v>246.95699999999999</v>
      </c>
      <c r="N227" s="1">
        <v>129.65199999999999</v>
      </c>
      <c r="O227" s="1" t="s">
        <v>905</v>
      </c>
      <c r="P227" s="1">
        <v>2012</v>
      </c>
      <c r="Q227" s="1">
        <v>2027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idden="1">
      <c r="A228" s="1">
        <v>15504</v>
      </c>
      <c r="B228" s="1">
        <v>2021</v>
      </c>
      <c r="C228" s="1" t="s">
        <v>123</v>
      </c>
      <c r="D228" s="1" t="s">
        <v>467</v>
      </c>
      <c r="E228" s="1">
        <v>57869</v>
      </c>
      <c r="F228" s="1" t="s">
        <v>471</v>
      </c>
      <c r="G228" s="1"/>
      <c r="H228" s="1" t="s">
        <v>126</v>
      </c>
      <c r="I228" s="1" t="s">
        <v>127</v>
      </c>
      <c r="J228" s="1" t="s">
        <v>128</v>
      </c>
      <c r="K228" s="1">
        <v>0.8</v>
      </c>
      <c r="L228" s="1">
        <v>0.14099999999999999</v>
      </c>
      <c r="M228" s="1">
        <v>987.82600000000002</v>
      </c>
      <c r="N228" s="1">
        <v>518.60900000000004</v>
      </c>
      <c r="O228" s="1" t="s">
        <v>905</v>
      </c>
      <c r="P228" s="1">
        <v>2013</v>
      </c>
      <c r="Q228" s="1">
        <v>2028</v>
      </c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idden="1">
      <c r="A229" s="1">
        <v>15505</v>
      </c>
      <c r="B229" s="1">
        <v>2021</v>
      </c>
      <c r="C229" s="1" t="s">
        <v>123</v>
      </c>
      <c r="D229" s="1" t="s">
        <v>467</v>
      </c>
      <c r="E229" s="1">
        <v>57869</v>
      </c>
      <c r="F229" s="1" t="s">
        <v>153</v>
      </c>
      <c r="G229" s="1"/>
      <c r="H229" s="1" t="s">
        <v>126</v>
      </c>
      <c r="I229" s="1" t="s">
        <v>127</v>
      </c>
      <c r="J229" s="1" t="s">
        <v>128</v>
      </c>
      <c r="K229" s="1">
        <v>2.7</v>
      </c>
      <c r="L229" s="1">
        <v>0.14099999999999999</v>
      </c>
      <c r="M229" s="1">
        <v>3333.913</v>
      </c>
      <c r="N229" s="1">
        <v>1750.3040000000001</v>
      </c>
      <c r="O229" s="1" t="s">
        <v>905</v>
      </c>
      <c r="P229" s="1">
        <v>2011</v>
      </c>
      <c r="Q229" s="1">
        <v>2027</v>
      </c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idden="1">
      <c r="A230" s="1">
        <v>15506</v>
      </c>
      <c r="B230" s="1">
        <v>2021</v>
      </c>
      <c r="C230" s="1" t="s">
        <v>123</v>
      </c>
      <c r="D230" s="1" t="s">
        <v>472</v>
      </c>
      <c r="E230" s="1">
        <v>65468</v>
      </c>
      <c r="F230" s="1" t="s">
        <v>473</v>
      </c>
      <c r="G230" s="1"/>
      <c r="H230" s="1" t="s">
        <v>126</v>
      </c>
      <c r="I230" s="1" t="s">
        <v>127</v>
      </c>
      <c r="J230" s="1" t="s">
        <v>128</v>
      </c>
      <c r="K230" s="1">
        <v>0.5</v>
      </c>
      <c r="L230" s="1">
        <v>0.14899999999999999</v>
      </c>
      <c r="M230" s="1">
        <v>652</v>
      </c>
      <c r="N230" s="1">
        <v>342</v>
      </c>
      <c r="O230" s="1" t="s">
        <v>905</v>
      </c>
      <c r="P230" s="1">
        <v>2019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idden="1">
      <c r="A231" s="1">
        <v>15507</v>
      </c>
      <c r="B231" s="1">
        <v>2021</v>
      </c>
      <c r="C231" s="1" t="s">
        <v>123</v>
      </c>
      <c r="D231" s="1" t="s">
        <v>472</v>
      </c>
      <c r="E231" s="1">
        <v>65468</v>
      </c>
      <c r="F231" s="1" t="s">
        <v>474</v>
      </c>
      <c r="G231" s="1"/>
      <c r="H231" s="1" t="s">
        <v>126</v>
      </c>
      <c r="I231" s="1" t="s">
        <v>169</v>
      </c>
      <c r="J231" s="1" t="s">
        <v>170</v>
      </c>
      <c r="K231" s="1">
        <v>0.6</v>
      </c>
      <c r="L231" s="1">
        <v>0</v>
      </c>
      <c r="M231" s="1">
        <v>0</v>
      </c>
      <c r="N231" s="1">
        <v>0</v>
      </c>
      <c r="O231" s="1" t="s">
        <v>905</v>
      </c>
      <c r="P231" s="1">
        <v>2019</v>
      </c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idden="1">
      <c r="A232" s="1">
        <v>15508</v>
      </c>
      <c r="B232" s="1">
        <v>2021</v>
      </c>
      <c r="C232" s="1" t="s">
        <v>123</v>
      </c>
      <c r="D232" s="1" t="s">
        <v>475</v>
      </c>
      <c r="E232" s="1">
        <v>10123</v>
      </c>
      <c r="F232" s="1" t="s">
        <v>476</v>
      </c>
      <c r="G232" s="1"/>
      <c r="H232" s="1" t="s">
        <v>126</v>
      </c>
      <c r="I232" s="1" t="s">
        <v>165</v>
      </c>
      <c r="J232" s="1" t="s">
        <v>166</v>
      </c>
      <c r="K232" s="1">
        <v>5.3</v>
      </c>
      <c r="L232" s="1">
        <v>0.54100000000000004</v>
      </c>
      <c r="M232" s="1">
        <v>25111.5</v>
      </c>
      <c r="N232" s="1">
        <v>12754</v>
      </c>
      <c r="O232" s="1" t="s">
        <v>905</v>
      </c>
      <c r="P232" s="1">
        <v>2004</v>
      </c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idden="1">
      <c r="A233" s="1">
        <v>15509</v>
      </c>
      <c r="B233" s="1">
        <v>2021</v>
      </c>
      <c r="C233" s="1" t="s">
        <v>123</v>
      </c>
      <c r="D233" s="1" t="s">
        <v>475</v>
      </c>
      <c r="E233" s="1">
        <v>10123</v>
      </c>
      <c r="F233" s="1" t="s">
        <v>477</v>
      </c>
      <c r="G233" s="1"/>
      <c r="H233" s="1" t="s">
        <v>126</v>
      </c>
      <c r="I233" s="1" t="s">
        <v>165</v>
      </c>
      <c r="J233" s="1" t="s">
        <v>166</v>
      </c>
      <c r="K233" s="1">
        <v>5.3</v>
      </c>
      <c r="L233" s="1">
        <v>0.54100000000000004</v>
      </c>
      <c r="M233" s="1">
        <v>25111.5</v>
      </c>
      <c r="N233" s="1">
        <v>12754</v>
      </c>
      <c r="O233" s="1" t="s">
        <v>905</v>
      </c>
      <c r="P233" s="1">
        <v>2004</v>
      </c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idden="1">
      <c r="A234" s="1">
        <v>15510</v>
      </c>
      <c r="B234" s="1">
        <v>2021</v>
      </c>
      <c r="C234" s="1" t="s">
        <v>123</v>
      </c>
      <c r="D234" s="1" t="s">
        <v>478</v>
      </c>
      <c r="E234" s="1">
        <v>60763</v>
      </c>
      <c r="F234" s="1" t="s">
        <v>132</v>
      </c>
      <c r="G234" s="1"/>
      <c r="H234" s="1" t="s">
        <v>126</v>
      </c>
      <c r="I234" s="1" t="s">
        <v>127</v>
      </c>
      <c r="J234" s="1" t="s">
        <v>128</v>
      </c>
      <c r="K234" s="1">
        <v>3</v>
      </c>
      <c r="L234" s="1">
        <v>0.122</v>
      </c>
      <c r="M234" s="1">
        <v>3215</v>
      </c>
      <c r="N234" s="1">
        <v>1688</v>
      </c>
      <c r="O234" s="1" t="s">
        <v>905</v>
      </c>
      <c r="P234" s="1">
        <v>2015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idden="1">
      <c r="A235" s="1">
        <v>15511</v>
      </c>
      <c r="B235" s="1">
        <v>2021</v>
      </c>
      <c r="C235" s="1" t="s">
        <v>123</v>
      </c>
      <c r="D235" s="1" t="s">
        <v>479</v>
      </c>
      <c r="E235" s="1">
        <v>60933</v>
      </c>
      <c r="F235" s="1" t="s">
        <v>269</v>
      </c>
      <c r="G235" s="1"/>
      <c r="H235" s="1" t="s">
        <v>126</v>
      </c>
      <c r="I235" s="1" t="s">
        <v>155</v>
      </c>
      <c r="J235" s="1" t="s">
        <v>166</v>
      </c>
      <c r="K235" s="1">
        <v>2</v>
      </c>
      <c r="L235" s="1">
        <v>4.2999999999999997E-2</v>
      </c>
      <c r="M235" s="1">
        <v>753</v>
      </c>
      <c r="N235" s="1">
        <v>379.5</v>
      </c>
      <c r="O235" s="1" t="s">
        <v>905</v>
      </c>
      <c r="P235" s="1">
        <v>2015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idden="1">
      <c r="A236" s="1">
        <v>15512</v>
      </c>
      <c r="B236" s="1">
        <v>2021</v>
      </c>
      <c r="C236" s="1" t="s">
        <v>123</v>
      </c>
      <c r="D236" s="1" t="s">
        <v>479</v>
      </c>
      <c r="E236" s="1">
        <v>60933</v>
      </c>
      <c r="F236" s="1" t="s">
        <v>270</v>
      </c>
      <c r="G236" s="1"/>
      <c r="H236" s="1" t="s">
        <v>126</v>
      </c>
      <c r="I236" s="1" t="s">
        <v>155</v>
      </c>
      <c r="J236" s="1" t="s">
        <v>166</v>
      </c>
      <c r="K236" s="1">
        <v>2</v>
      </c>
      <c r="L236" s="1">
        <v>4.2999999999999997E-2</v>
      </c>
      <c r="M236" s="1">
        <v>753</v>
      </c>
      <c r="N236" s="1">
        <v>379.5</v>
      </c>
      <c r="O236" s="1" t="s">
        <v>905</v>
      </c>
      <c r="P236" s="1">
        <v>2015</v>
      </c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idden="1">
      <c r="A237" s="1">
        <v>15513</v>
      </c>
      <c r="B237" s="1">
        <v>2021</v>
      </c>
      <c r="C237" s="1" t="s">
        <v>123</v>
      </c>
      <c r="D237" s="1" t="s">
        <v>480</v>
      </c>
      <c r="E237" s="1">
        <v>61473</v>
      </c>
      <c r="F237" s="1" t="s">
        <v>481</v>
      </c>
      <c r="G237" s="1"/>
      <c r="H237" s="1" t="s">
        <v>126</v>
      </c>
      <c r="I237" s="1" t="s">
        <v>169</v>
      </c>
      <c r="J237" s="1" t="s">
        <v>170</v>
      </c>
      <c r="K237" s="1">
        <v>1</v>
      </c>
      <c r="L237" s="1">
        <v>0</v>
      </c>
      <c r="M237" s="1">
        <v>0</v>
      </c>
      <c r="N237" s="1">
        <v>0</v>
      </c>
      <c r="O237" s="1" t="s">
        <v>905</v>
      </c>
      <c r="P237" s="1">
        <v>2015</v>
      </c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idden="1">
      <c r="A238" s="1">
        <v>15514</v>
      </c>
      <c r="B238" s="1">
        <v>2021</v>
      </c>
      <c r="C238" s="1" t="s">
        <v>123</v>
      </c>
      <c r="D238" s="1" t="s">
        <v>480</v>
      </c>
      <c r="E238" s="1">
        <v>61473</v>
      </c>
      <c r="F238" s="1" t="s">
        <v>482</v>
      </c>
      <c r="G238" s="1"/>
      <c r="H238" s="1" t="s">
        <v>126</v>
      </c>
      <c r="I238" s="1" t="s">
        <v>127</v>
      </c>
      <c r="J238" s="1" t="s">
        <v>128</v>
      </c>
      <c r="K238" s="1">
        <v>0.9</v>
      </c>
      <c r="L238" s="1">
        <v>9.6000000000000002E-2</v>
      </c>
      <c r="M238" s="1">
        <v>754</v>
      </c>
      <c r="N238" s="1">
        <v>396</v>
      </c>
      <c r="O238" s="1" t="s">
        <v>905</v>
      </c>
      <c r="P238" s="1">
        <v>2015</v>
      </c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idden="1">
      <c r="A239" s="1">
        <v>15515</v>
      </c>
      <c r="B239" s="1">
        <v>2021</v>
      </c>
      <c r="C239" s="1" t="s">
        <v>123</v>
      </c>
      <c r="D239" s="1" t="s">
        <v>483</v>
      </c>
      <c r="E239" s="1">
        <v>2434</v>
      </c>
      <c r="F239" s="1" t="s">
        <v>484</v>
      </c>
      <c r="G239" s="1"/>
      <c r="H239" s="1" t="s">
        <v>126</v>
      </c>
      <c r="I239" s="1" t="s">
        <v>165</v>
      </c>
      <c r="J239" s="1" t="s">
        <v>166</v>
      </c>
      <c r="K239" s="1">
        <v>68.2</v>
      </c>
      <c r="L239" s="1">
        <v>7.1999999999999995E-2</v>
      </c>
      <c r="M239" s="1">
        <v>43212</v>
      </c>
      <c r="N239" s="1">
        <v>30865</v>
      </c>
      <c r="O239" s="1" t="s">
        <v>905</v>
      </c>
      <c r="P239" s="1">
        <v>2012</v>
      </c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idden="1">
      <c r="A240" s="1">
        <v>15516</v>
      </c>
      <c r="B240" s="1">
        <v>2021</v>
      </c>
      <c r="C240" s="1" t="s">
        <v>123</v>
      </c>
      <c r="D240" s="1" t="s">
        <v>485</v>
      </c>
      <c r="E240" s="1">
        <v>60728</v>
      </c>
      <c r="F240" s="1" t="s">
        <v>132</v>
      </c>
      <c r="G240" s="1"/>
      <c r="H240" s="1" t="s">
        <v>126</v>
      </c>
      <c r="I240" s="1" t="s">
        <v>127</v>
      </c>
      <c r="J240" s="1" t="s">
        <v>128</v>
      </c>
      <c r="K240" s="1">
        <v>7</v>
      </c>
      <c r="L240" s="1">
        <v>0.192</v>
      </c>
      <c r="M240" s="1">
        <v>11755</v>
      </c>
      <c r="N240" s="1">
        <v>6090</v>
      </c>
      <c r="O240" s="1" t="s">
        <v>905</v>
      </c>
      <c r="P240" s="1">
        <v>2016</v>
      </c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idden="1">
      <c r="A241" s="1">
        <v>15517</v>
      </c>
      <c r="B241" s="1">
        <v>2021</v>
      </c>
      <c r="C241" s="1" t="s">
        <v>123</v>
      </c>
      <c r="D241" s="1" t="s">
        <v>486</v>
      </c>
      <c r="E241" s="1">
        <v>62225</v>
      </c>
      <c r="F241" s="1" t="s">
        <v>132</v>
      </c>
      <c r="G241" s="1"/>
      <c r="H241" s="1" t="s">
        <v>126</v>
      </c>
      <c r="I241" s="1" t="s">
        <v>127</v>
      </c>
      <c r="J241" s="1" t="s">
        <v>128</v>
      </c>
      <c r="K241" s="1">
        <v>1.5</v>
      </c>
      <c r="L241" s="1">
        <v>0.17699999999999999</v>
      </c>
      <c r="M241" s="1">
        <v>2324</v>
      </c>
      <c r="N241" s="1">
        <v>1220</v>
      </c>
      <c r="O241" s="1" t="s">
        <v>905</v>
      </c>
      <c r="P241" s="1">
        <v>2019</v>
      </c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idden="1">
      <c r="A242" s="1">
        <v>15518</v>
      </c>
      <c r="B242" s="1">
        <v>2021</v>
      </c>
      <c r="C242" s="1" t="s">
        <v>123</v>
      </c>
      <c r="D242" s="1" t="s">
        <v>487</v>
      </c>
      <c r="E242" s="1">
        <v>60709</v>
      </c>
      <c r="F242" s="1" t="s">
        <v>488</v>
      </c>
      <c r="G242" s="1"/>
      <c r="H242" s="1" t="s">
        <v>126</v>
      </c>
      <c r="I242" s="1" t="s">
        <v>127</v>
      </c>
      <c r="J242" s="1" t="s">
        <v>128</v>
      </c>
      <c r="K242" s="1">
        <v>3</v>
      </c>
      <c r="L242" s="1">
        <v>0.184</v>
      </c>
      <c r="M242" s="1">
        <v>4832</v>
      </c>
      <c r="N242" s="1">
        <v>2537</v>
      </c>
      <c r="O242" s="1" t="s">
        <v>905</v>
      </c>
      <c r="P242" s="1">
        <v>2014</v>
      </c>
      <c r="Q242" s="1">
        <v>2028</v>
      </c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idden="1">
      <c r="A243" s="1">
        <v>15519</v>
      </c>
      <c r="B243" s="1">
        <v>2021</v>
      </c>
      <c r="C243" s="1" t="s">
        <v>123</v>
      </c>
      <c r="D243" s="1" t="s">
        <v>489</v>
      </c>
      <c r="E243" s="1">
        <v>62306</v>
      </c>
      <c r="F243" s="1" t="s">
        <v>490</v>
      </c>
      <c r="G243" s="1"/>
      <c r="H243" s="1" t="s">
        <v>126</v>
      </c>
      <c r="I243" s="1" t="s">
        <v>127</v>
      </c>
      <c r="J243" s="1" t="s">
        <v>128</v>
      </c>
      <c r="K243" s="1">
        <v>5.5</v>
      </c>
      <c r="L243" s="1">
        <v>0.14799999999999999</v>
      </c>
      <c r="M243" s="1">
        <v>7149</v>
      </c>
      <c r="N243" s="1">
        <v>3753</v>
      </c>
      <c r="O243" s="1" t="s">
        <v>905</v>
      </c>
      <c r="P243" s="1">
        <v>2019</v>
      </c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idden="1">
      <c r="A244" s="1">
        <v>15520</v>
      </c>
      <c r="B244" s="1">
        <v>2021</v>
      </c>
      <c r="C244" s="1" t="s">
        <v>123</v>
      </c>
      <c r="D244" s="1" t="s">
        <v>491</v>
      </c>
      <c r="E244" s="1">
        <v>63626</v>
      </c>
      <c r="F244" s="1" t="s">
        <v>492</v>
      </c>
      <c r="G244" s="1"/>
      <c r="H244" s="1" t="s">
        <v>126</v>
      </c>
      <c r="I244" s="1" t="s">
        <v>127</v>
      </c>
      <c r="J244" s="1" t="s">
        <v>128</v>
      </c>
      <c r="K244" s="1">
        <v>1.5</v>
      </c>
      <c r="L244" s="1">
        <v>0.14899999999999999</v>
      </c>
      <c r="M244" s="1">
        <v>1962</v>
      </c>
      <c r="N244" s="1">
        <v>1030</v>
      </c>
      <c r="O244" s="1" t="s">
        <v>905</v>
      </c>
      <c r="P244" s="1">
        <v>2020</v>
      </c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idden="1">
      <c r="A245" s="1">
        <v>15521</v>
      </c>
      <c r="B245" s="1">
        <v>2021</v>
      </c>
      <c r="C245" s="1" t="s">
        <v>123</v>
      </c>
      <c r="D245" s="1" t="s">
        <v>493</v>
      </c>
      <c r="E245" s="1">
        <v>61359</v>
      </c>
      <c r="F245" s="1" t="s">
        <v>494</v>
      </c>
      <c r="G245" s="1"/>
      <c r="H245" s="1" t="s">
        <v>126</v>
      </c>
      <c r="I245" s="1" t="s">
        <v>127</v>
      </c>
      <c r="J245" s="1" t="s">
        <v>128</v>
      </c>
      <c r="K245" s="1">
        <v>1.9</v>
      </c>
      <c r="L245" s="1">
        <v>9.7000000000000003E-2</v>
      </c>
      <c r="M245" s="1">
        <v>1621</v>
      </c>
      <c r="N245" s="1">
        <v>851</v>
      </c>
      <c r="O245" s="1" t="s">
        <v>905</v>
      </c>
      <c r="P245" s="1">
        <v>2016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idden="1">
      <c r="A246" s="1">
        <v>15522</v>
      </c>
      <c r="B246" s="1">
        <v>2021</v>
      </c>
      <c r="C246" s="1" t="s">
        <v>123</v>
      </c>
      <c r="D246" s="1" t="s">
        <v>495</v>
      </c>
      <c r="E246" s="1">
        <v>61360</v>
      </c>
      <c r="F246" s="1" t="s">
        <v>496</v>
      </c>
      <c r="G246" s="1"/>
      <c r="H246" s="1" t="s">
        <v>126</v>
      </c>
      <c r="I246" s="1" t="s">
        <v>127</v>
      </c>
      <c r="J246" s="1" t="s">
        <v>128</v>
      </c>
      <c r="K246" s="1">
        <v>1.9</v>
      </c>
      <c r="L246" s="1">
        <v>8.8999999999999996E-2</v>
      </c>
      <c r="M246" s="1">
        <v>1476</v>
      </c>
      <c r="N246" s="1">
        <v>775</v>
      </c>
      <c r="O246" s="1" t="s">
        <v>905</v>
      </c>
      <c r="P246" s="1">
        <v>2016</v>
      </c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idden="1">
      <c r="A247" s="1">
        <v>15523</v>
      </c>
      <c r="B247" s="1">
        <v>2021</v>
      </c>
      <c r="C247" s="1" t="s">
        <v>123</v>
      </c>
      <c r="D247" s="1" t="s">
        <v>497</v>
      </c>
      <c r="E247" s="1">
        <v>63713</v>
      </c>
      <c r="F247" s="1" t="s">
        <v>498</v>
      </c>
      <c r="G247" s="1"/>
      <c r="H247" s="1" t="s">
        <v>126</v>
      </c>
      <c r="I247" s="1" t="s">
        <v>179</v>
      </c>
      <c r="J247" s="1" t="s">
        <v>166</v>
      </c>
      <c r="K247" s="1">
        <v>1.3</v>
      </c>
      <c r="L247" s="1">
        <v>0.83499999999999996</v>
      </c>
      <c r="M247" s="1">
        <v>9509.5</v>
      </c>
      <c r="N247" s="1">
        <v>4791</v>
      </c>
      <c r="O247" s="1" t="s">
        <v>905</v>
      </c>
      <c r="P247" s="1">
        <v>2019</v>
      </c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idden="1">
      <c r="A248" s="1">
        <v>15524</v>
      </c>
      <c r="B248" s="1">
        <v>2021</v>
      </c>
      <c r="C248" s="1" t="s">
        <v>123</v>
      </c>
      <c r="D248" s="1" t="s">
        <v>497</v>
      </c>
      <c r="E248" s="1">
        <v>63713</v>
      </c>
      <c r="F248" s="1" t="s">
        <v>499</v>
      </c>
      <c r="G248" s="1"/>
      <c r="H248" s="1" t="s">
        <v>126</v>
      </c>
      <c r="I248" s="1" t="s">
        <v>179</v>
      </c>
      <c r="J248" s="1" t="s">
        <v>166</v>
      </c>
      <c r="K248" s="1">
        <v>1.3</v>
      </c>
      <c r="L248" s="1">
        <v>0.83499999999999996</v>
      </c>
      <c r="M248" s="1">
        <v>9509.5</v>
      </c>
      <c r="N248" s="1">
        <v>4791</v>
      </c>
      <c r="O248" s="1" t="s">
        <v>905</v>
      </c>
      <c r="P248" s="1">
        <v>2019</v>
      </c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idden="1">
      <c r="A249" s="1">
        <v>15525</v>
      </c>
      <c r="B249" s="1">
        <v>2021</v>
      </c>
      <c r="C249" s="1" t="s">
        <v>123</v>
      </c>
      <c r="D249" s="1" t="s">
        <v>500</v>
      </c>
      <c r="E249" s="1">
        <v>58016</v>
      </c>
      <c r="F249" s="1" t="s">
        <v>127</v>
      </c>
      <c r="G249" s="1"/>
      <c r="H249" s="1" t="s">
        <v>126</v>
      </c>
      <c r="I249" s="1" t="s">
        <v>127</v>
      </c>
      <c r="J249" s="1" t="s">
        <v>128</v>
      </c>
      <c r="K249" s="1">
        <v>1.8</v>
      </c>
      <c r="L249" s="1">
        <v>0.13800000000000001</v>
      </c>
      <c r="M249" s="1">
        <v>2183</v>
      </c>
      <c r="N249" s="1">
        <v>1146</v>
      </c>
      <c r="O249" s="1" t="s">
        <v>905</v>
      </c>
      <c r="P249" s="1">
        <v>2013</v>
      </c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idden="1">
      <c r="A250" s="1">
        <v>15526</v>
      </c>
      <c r="B250" s="1">
        <v>2021</v>
      </c>
      <c r="C250" s="1" t="s">
        <v>123</v>
      </c>
      <c r="D250" s="1" t="s">
        <v>501</v>
      </c>
      <c r="E250" s="1">
        <v>60375</v>
      </c>
      <c r="F250" s="1" t="s">
        <v>502</v>
      </c>
      <c r="G250" s="1"/>
      <c r="H250" s="1" t="s">
        <v>126</v>
      </c>
      <c r="I250" s="1" t="s">
        <v>127</v>
      </c>
      <c r="J250" s="1" t="s">
        <v>128</v>
      </c>
      <c r="K250" s="1">
        <v>6.6</v>
      </c>
      <c r="L250" s="1">
        <v>0.16600000000000001</v>
      </c>
      <c r="M250" s="1">
        <v>9612</v>
      </c>
      <c r="N250" s="1">
        <v>5046</v>
      </c>
      <c r="O250" s="1" t="s">
        <v>905</v>
      </c>
      <c r="P250" s="1">
        <v>2016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idden="1">
      <c r="A251" s="1">
        <v>15527</v>
      </c>
      <c r="B251" s="1">
        <v>2021</v>
      </c>
      <c r="C251" s="1" t="s">
        <v>123</v>
      </c>
      <c r="D251" s="1" t="s">
        <v>503</v>
      </c>
      <c r="E251" s="1">
        <v>59631</v>
      </c>
      <c r="F251" s="1" t="s">
        <v>504</v>
      </c>
      <c r="G251" s="1"/>
      <c r="H251" s="1" t="s">
        <v>126</v>
      </c>
      <c r="I251" s="1" t="s">
        <v>127</v>
      </c>
      <c r="J251" s="1" t="s">
        <v>128</v>
      </c>
      <c r="K251" s="1">
        <v>8</v>
      </c>
      <c r="L251" s="1">
        <v>0.159</v>
      </c>
      <c r="M251" s="1">
        <v>11154</v>
      </c>
      <c r="N251" s="1">
        <v>5856</v>
      </c>
      <c r="O251" s="1" t="s">
        <v>905</v>
      </c>
      <c r="P251" s="1">
        <v>2014</v>
      </c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idden="1">
      <c r="A252" s="1">
        <v>15528</v>
      </c>
      <c r="B252" s="1">
        <v>2021</v>
      </c>
      <c r="C252" s="1" t="s">
        <v>123</v>
      </c>
      <c r="D252" s="1" t="s">
        <v>505</v>
      </c>
      <c r="E252" s="1">
        <v>61466</v>
      </c>
      <c r="F252" s="1" t="s">
        <v>506</v>
      </c>
      <c r="G252" s="1"/>
      <c r="H252" s="1" t="s">
        <v>126</v>
      </c>
      <c r="I252" s="1" t="s">
        <v>127</v>
      </c>
      <c r="J252" s="1" t="s">
        <v>128</v>
      </c>
      <c r="K252" s="1">
        <v>5.3</v>
      </c>
      <c r="L252" s="1">
        <v>8.8999999999999996E-2</v>
      </c>
      <c r="M252" s="1">
        <v>4133</v>
      </c>
      <c r="N252" s="1">
        <v>2170</v>
      </c>
      <c r="O252" s="1" t="s">
        <v>905</v>
      </c>
      <c r="P252" s="1">
        <v>2017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idden="1">
      <c r="A253" s="1">
        <v>15529</v>
      </c>
      <c r="B253" s="1">
        <v>2021</v>
      </c>
      <c r="C253" s="1" t="s">
        <v>123</v>
      </c>
      <c r="D253" s="1" t="s">
        <v>507</v>
      </c>
      <c r="E253" s="1">
        <v>57799</v>
      </c>
      <c r="F253" s="1" t="s">
        <v>134</v>
      </c>
      <c r="G253" s="1"/>
      <c r="H253" s="1" t="s">
        <v>126</v>
      </c>
      <c r="I253" s="1" t="s">
        <v>127</v>
      </c>
      <c r="J253" s="1" t="s">
        <v>128</v>
      </c>
      <c r="K253" s="1">
        <v>1.4</v>
      </c>
      <c r="L253" s="1">
        <v>0</v>
      </c>
      <c r="M253" s="1">
        <v>0</v>
      </c>
      <c r="N253" s="1">
        <v>0</v>
      </c>
      <c r="O253" s="1" t="s">
        <v>905</v>
      </c>
      <c r="P253" s="1">
        <v>2011</v>
      </c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idden="1">
      <c r="A254" s="1">
        <v>15530</v>
      </c>
      <c r="B254" s="1">
        <v>2021</v>
      </c>
      <c r="C254" s="1" t="s">
        <v>123</v>
      </c>
      <c r="D254" s="1" t="s">
        <v>508</v>
      </c>
      <c r="E254" s="1">
        <v>60113</v>
      </c>
      <c r="F254" s="1" t="s">
        <v>132</v>
      </c>
      <c r="G254" s="1"/>
      <c r="H254" s="1" t="s">
        <v>126</v>
      </c>
      <c r="I254" s="1" t="s">
        <v>127</v>
      </c>
      <c r="J254" s="1" t="s">
        <v>128</v>
      </c>
      <c r="K254" s="1">
        <v>1.2</v>
      </c>
      <c r="L254" s="1">
        <v>0.16200000000000001</v>
      </c>
      <c r="M254" s="1">
        <v>1707</v>
      </c>
      <c r="N254" s="1">
        <v>896</v>
      </c>
      <c r="O254" s="1" t="s">
        <v>905</v>
      </c>
      <c r="P254" s="1">
        <v>2016</v>
      </c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idden="1">
      <c r="A255" s="1">
        <v>15531</v>
      </c>
      <c r="B255" s="1">
        <v>2021</v>
      </c>
      <c r="C255" s="1" t="s">
        <v>123</v>
      </c>
      <c r="D255" s="1" t="s">
        <v>509</v>
      </c>
      <c r="E255" s="1">
        <v>65094</v>
      </c>
      <c r="F255" s="1" t="s">
        <v>510</v>
      </c>
      <c r="G255" s="1"/>
      <c r="H255" s="1" t="s">
        <v>126</v>
      </c>
      <c r="I255" s="1" t="s">
        <v>127</v>
      </c>
      <c r="J255" s="1" t="s">
        <v>128</v>
      </c>
      <c r="K255" s="1">
        <v>2.9</v>
      </c>
      <c r="L255" s="1">
        <v>8.9999999999999993E-3</v>
      </c>
      <c r="M255" s="1">
        <v>237</v>
      </c>
      <c r="N255" s="1">
        <v>0</v>
      </c>
      <c r="O255" s="1" t="s">
        <v>905</v>
      </c>
      <c r="P255" s="1">
        <v>2021</v>
      </c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idden="1">
      <c r="A256" s="1">
        <v>15532</v>
      </c>
      <c r="B256" s="1">
        <v>2021</v>
      </c>
      <c r="C256" s="1" t="s">
        <v>123</v>
      </c>
      <c r="D256" s="1" t="s">
        <v>511</v>
      </c>
      <c r="E256" s="1">
        <v>59185</v>
      </c>
      <c r="F256" s="1" t="s">
        <v>132</v>
      </c>
      <c r="G256" s="1"/>
      <c r="H256" s="1" t="s">
        <v>126</v>
      </c>
      <c r="I256" s="1" t="s">
        <v>127</v>
      </c>
      <c r="J256" s="1" t="s">
        <v>128</v>
      </c>
      <c r="K256" s="1">
        <v>5</v>
      </c>
      <c r="L256" s="1">
        <v>0.17799999999999999</v>
      </c>
      <c r="M256" s="1">
        <v>7808</v>
      </c>
      <c r="N256" s="1">
        <v>4099</v>
      </c>
      <c r="O256" s="1" t="s">
        <v>905</v>
      </c>
      <c r="P256" s="1">
        <v>2014</v>
      </c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idden="1">
      <c r="A257" s="1">
        <v>15533</v>
      </c>
      <c r="B257" s="1">
        <v>2021</v>
      </c>
      <c r="C257" s="1" t="s">
        <v>123</v>
      </c>
      <c r="D257" s="1" t="s">
        <v>512</v>
      </c>
      <c r="E257" s="1">
        <v>60499</v>
      </c>
      <c r="F257" s="1" t="s">
        <v>134</v>
      </c>
      <c r="G257" s="1"/>
      <c r="H257" s="1" t="s">
        <v>126</v>
      </c>
      <c r="I257" s="1" t="s">
        <v>127</v>
      </c>
      <c r="J257" s="1" t="s">
        <v>128</v>
      </c>
      <c r="K257" s="1">
        <v>1.7</v>
      </c>
      <c r="L257" s="1">
        <v>0.13900000000000001</v>
      </c>
      <c r="M257" s="1">
        <v>2064</v>
      </c>
      <c r="N257" s="1">
        <v>1084</v>
      </c>
      <c r="O257" s="1" t="s">
        <v>905</v>
      </c>
      <c r="P257" s="1">
        <v>2009</v>
      </c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idden="1">
      <c r="A258" s="1">
        <v>15534</v>
      </c>
      <c r="B258" s="1">
        <v>2021</v>
      </c>
      <c r="C258" s="1" t="s">
        <v>123</v>
      </c>
      <c r="D258" s="1" t="s">
        <v>513</v>
      </c>
      <c r="E258" s="1">
        <v>63530</v>
      </c>
      <c r="F258" s="1" t="s">
        <v>514</v>
      </c>
      <c r="G258" s="1"/>
      <c r="H258" s="1" t="s">
        <v>126</v>
      </c>
      <c r="I258" s="1" t="s">
        <v>127</v>
      </c>
      <c r="J258" s="1" t="s">
        <v>128</v>
      </c>
      <c r="K258" s="1">
        <v>1</v>
      </c>
      <c r="L258" s="1">
        <v>0.151</v>
      </c>
      <c r="M258" s="1">
        <v>1320</v>
      </c>
      <c r="N258" s="1">
        <v>693</v>
      </c>
      <c r="O258" s="1" t="s">
        <v>905</v>
      </c>
      <c r="P258" s="1">
        <v>2019</v>
      </c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idden="1">
      <c r="A259" s="1">
        <v>15535</v>
      </c>
      <c r="B259" s="1">
        <v>2021</v>
      </c>
      <c r="C259" s="1" t="s">
        <v>123</v>
      </c>
      <c r="D259" s="1" t="s">
        <v>515</v>
      </c>
      <c r="E259" s="1">
        <v>58653</v>
      </c>
      <c r="F259" s="1" t="s">
        <v>134</v>
      </c>
      <c r="G259" s="1"/>
      <c r="H259" s="1" t="s">
        <v>126</v>
      </c>
      <c r="I259" s="1" t="s">
        <v>127</v>
      </c>
      <c r="J259" s="1" t="s">
        <v>128</v>
      </c>
      <c r="K259" s="1">
        <v>1.7</v>
      </c>
      <c r="L259" s="1">
        <v>0.127</v>
      </c>
      <c r="M259" s="1">
        <v>1892</v>
      </c>
      <c r="N259" s="1">
        <v>993</v>
      </c>
      <c r="O259" s="1" t="s">
        <v>905</v>
      </c>
      <c r="P259" s="1">
        <v>2011</v>
      </c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idden="1">
      <c r="A260" s="1">
        <v>15536</v>
      </c>
      <c r="B260" s="1">
        <v>2021</v>
      </c>
      <c r="C260" s="1" t="s">
        <v>123</v>
      </c>
      <c r="D260" s="1" t="s">
        <v>516</v>
      </c>
      <c r="E260" s="1">
        <v>58654</v>
      </c>
      <c r="F260" s="1" t="s">
        <v>134</v>
      </c>
      <c r="G260" s="1"/>
      <c r="H260" s="1" t="s">
        <v>126</v>
      </c>
      <c r="I260" s="1" t="s">
        <v>127</v>
      </c>
      <c r="J260" s="1" t="s">
        <v>128</v>
      </c>
      <c r="K260" s="1">
        <v>2.2999999999999998</v>
      </c>
      <c r="L260" s="1">
        <v>0.157</v>
      </c>
      <c r="M260" s="1">
        <v>3161</v>
      </c>
      <c r="N260" s="1">
        <v>1660</v>
      </c>
      <c r="O260" s="1" t="s">
        <v>905</v>
      </c>
      <c r="P260" s="1">
        <v>2012</v>
      </c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idden="1">
      <c r="A261" s="1">
        <v>15537</v>
      </c>
      <c r="B261" s="1">
        <v>2021</v>
      </c>
      <c r="C261" s="1" t="s">
        <v>123</v>
      </c>
      <c r="D261" s="1" t="s">
        <v>517</v>
      </c>
      <c r="E261" s="1">
        <v>56300</v>
      </c>
      <c r="F261" s="1" t="s">
        <v>134</v>
      </c>
      <c r="G261" s="1"/>
      <c r="H261" s="1" t="s">
        <v>126</v>
      </c>
      <c r="I261" s="1" t="s">
        <v>210</v>
      </c>
      <c r="J261" s="1" t="s">
        <v>211</v>
      </c>
      <c r="K261" s="1">
        <v>7.5</v>
      </c>
      <c r="L261" s="1">
        <v>0.3</v>
      </c>
      <c r="M261" s="1">
        <v>19729</v>
      </c>
      <c r="N261" s="1">
        <v>6044</v>
      </c>
      <c r="O261" s="1" t="s">
        <v>905</v>
      </c>
      <c r="P261" s="1">
        <v>2006</v>
      </c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idden="1">
      <c r="A262" s="1">
        <v>15538</v>
      </c>
      <c r="B262" s="1">
        <v>2021</v>
      </c>
      <c r="C262" s="1" t="s">
        <v>123</v>
      </c>
      <c r="D262" s="1" t="s">
        <v>518</v>
      </c>
      <c r="E262" s="1">
        <v>58793</v>
      </c>
      <c r="F262" s="1" t="s">
        <v>519</v>
      </c>
      <c r="G262" s="1"/>
      <c r="H262" s="1" t="s">
        <v>126</v>
      </c>
      <c r="I262" s="1" t="s">
        <v>127</v>
      </c>
      <c r="J262" s="1" t="s">
        <v>128</v>
      </c>
      <c r="K262" s="1">
        <v>11.4</v>
      </c>
      <c r="L262" s="1">
        <v>0.13600000000000001</v>
      </c>
      <c r="M262" s="1">
        <v>13552</v>
      </c>
      <c r="N262" s="1">
        <v>7115</v>
      </c>
      <c r="O262" s="1" t="s">
        <v>905</v>
      </c>
      <c r="P262" s="1">
        <v>2013</v>
      </c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idden="1">
      <c r="A263" s="1">
        <v>15539</v>
      </c>
      <c r="B263" s="1">
        <v>2021</v>
      </c>
      <c r="C263" s="1" t="s">
        <v>123</v>
      </c>
      <c r="D263" s="1" t="s">
        <v>520</v>
      </c>
      <c r="E263" s="1">
        <v>57723</v>
      </c>
      <c r="F263" s="1" t="s">
        <v>132</v>
      </c>
      <c r="G263" s="1"/>
      <c r="H263" s="1" t="s">
        <v>126</v>
      </c>
      <c r="I263" s="1" t="s">
        <v>127</v>
      </c>
      <c r="J263" s="1" t="s">
        <v>128</v>
      </c>
      <c r="K263" s="1">
        <v>4</v>
      </c>
      <c r="L263" s="1">
        <v>0.20200000000000001</v>
      </c>
      <c r="M263" s="1">
        <v>7077</v>
      </c>
      <c r="N263" s="1">
        <v>3715</v>
      </c>
      <c r="O263" s="1" t="s">
        <v>905</v>
      </c>
      <c r="P263" s="1">
        <v>2011</v>
      </c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idden="1">
      <c r="A264" s="1">
        <v>15540</v>
      </c>
      <c r="B264" s="1">
        <v>2021</v>
      </c>
      <c r="C264" s="1" t="s">
        <v>123</v>
      </c>
      <c r="D264" s="1" t="s">
        <v>521</v>
      </c>
      <c r="E264" s="1">
        <v>58049</v>
      </c>
      <c r="F264" s="1" t="s">
        <v>127</v>
      </c>
      <c r="G264" s="1"/>
      <c r="H264" s="1" t="s">
        <v>126</v>
      </c>
      <c r="I264" s="1" t="s">
        <v>127</v>
      </c>
      <c r="J264" s="1" t="s">
        <v>128</v>
      </c>
      <c r="K264" s="1">
        <v>1.3</v>
      </c>
      <c r="L264" s="1">
        <v>1.0999999999999999E-2</v>
      </c>
      <c r="M264" s="1">
        <v>130</v>
      </c>
      <c r="N264" s="1">
        <v>68</v>
      </c>
      <c r="O264" s="1" t="s">
        <v>905</v>
      </c>
      <c r="P264" s="1">
        <v>2011</v>
      </c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idden="1">
      <c r="A265" s="1">
        <v>15541</v>
      </c>
      <c r="B265" s="1">
        <v>2021</v>
      </c>
      <c r="C265" s="1" t="s">
        <v>123</v>
      </c>
      <c r="D265" s="1" t="s">
        <v>522</v>
      </c>
      <c r="E265" s="1">
        <v>60265</v>
      </c>
      <c r="F265" s="1" t="s">
        <v>523</v>
      </c>
      <c r="G265" s="1"/>
      <c r="H265" s="1" t="s">
        <v>126</v>
      </c>
      <c r="I265" s="1" t="s">
        <v>127</v>
      </c>
      <c r="J265" s="1" t="s">
        <v>128</v>
      </c>
      <c r="K265" s="1">
        <v>4.4000000000000004</v>
      </c>
      <c r="L265" s="1">
        <v>0.182</v>
      </c>
      <c r="M265" s="1">
        <v>7028</v>
      </c>
      <c r="N265" s="1">
        <v>3690</v>
      </c>
      <c r="O265" s="1" t="s">
        <v>905</v>
      </c>
      <c r="P265" s="1">
        <v>2016</v>
      </c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idden="1">
      <c r="A266" s="1">
        <v>15542</v>
      </c>
      <c r="B266" s="1">
        <v>2021</v>
      </c>
      <c r="C266" s="1" t="s">
        <v>123</v>
      </c>
      <c r="D266" s="1" t="s">
        <v>524</v>
      </c>
      <c r="E266" s="1">
        <v>62739</v>
      </c>
      <c r="F266" s="1" t="s">
        <v>525</v>
      </c>
      <c r="G266" s="1"/>
      <c r="H266" s="1" t="s">
        <v>126</v>
      </c>
      <c r="I266" s="1" t="s">
        <v>127</v>
      </c>
      <c r="J266" s="1" t="s">
        <v>128</v>
      </c>
      <c r="K266" s="1">
        <v>3.8</v>
      </c>
      <c r="L266" s="1">
        <v>0.20899999999999999</v>
      </c>
      <c r="M266" s="1">
        <v>6958</v>
      </c>
      <c r="N266" s="1">
        <v>3653</v>
      </c>
      <c r="O266" s="1" t="s">
        <v>905</v>
      </c>
      <c r="P266" s="1">
        <v>2019</v>
      </c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idden="1">
      <c r="A267" s="1">
        <v>15543</v>
      </c>
      <c r="B267" s="1">
        <v>2021</v>
      </c>
      <c r="C267" s="1" t="s">
        <v>123</v>
      </c>
      <c r="D267" s="1" t="s">
        <v>526</v>
      </c>
      <c r="E267" s="1">
        <v>62746</v>
      </c>
      <c r="F267" s="1" t="s">
        <v>527</v>
      </c>
      <c r="G267" s="1"/>
      <c r="H267" s="1" t="s">
        <v>126</v>
      </c>
      <c r="I267" s="1" t="s">
        <v>127</v>
      </c>
      <c r="J267" s="1" t="s">
        <v>128</v>
      </c>
      <c r="K267" s="1">
        <v>3.4</v>
      </c>
      <c r="L267" s="1">
        <v>0.161</v>
      </c>
      <c r="M267" s="1">
        <v>4789</v>
      </c>
      <c r="N267" s="1">
        <v>2514</v>
      </c>
      <c r="O267" s="1" t="s">
        <v>905</v>
      </c>
      <c r="P267" s="1">
        <v>2019</v>
      </c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idden="1">
      <c r="A268" s="1">
        <v>15544</v>
      </c>
      <c r="B268" s="1">
        <v>2021</v>
      </c>
      <c r="C268" s="1" t="s">
        <v>123</v>
      </c>
      <c r="D268" s="1" t="s">
        <v>528</v>
      </c>
      <c r="E268" s="1">
        <v>59910</v>
      </c>
      <c r="F268" s="1" t="s">
        <v>529</v>
      </c>
      <c r="G268" s="1"/>
      <c r="H268" s="1" t="s">
        <v>126</v>
      </c>
      <c r="I268" s="1" t="s">
        <v>127</v>
      </c>
      <c r="J268" s="1" t="s">
        <v>128</v>
      </c>
      <c r="K268" s="1">
        <v>17</v>
      </c>
      <c r="L268" s="1">
        <v>0.19400000000000001</v>
      </c>
      <c r="M268" s="1">
        <v>28892</v>
      </c>
      <c r="N268" s="1">
        <v>15168</v>
      </c>
      <c r="O268" s="1" t="s">
        <v>905</v>
      </c>
      <c r="P268" s="1">
        <v>2019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idden="1">
      <c r="A269" s="1">
        <v>15545</v>
      </c>
      <c r="B269" s="1">
        <v>2021</v>
      </c>
      <c r="C269" s="1" t="s">
        <v>123</v>
      </c>
      <c r="D269" s="1" t="s">
        <v>530</v>
      </c>
      <c r="E269" s="1">
        <v>10805</v>
      </c>
      <c r="F269" s="1" t="s">
        <v>269</v>
      </c>
      <c r="G269" s="1"/>
      <c r="H269" s="1" t="s">
        <v>126</v>
      </c>
      <c r="I269" s="1" t="s">
        <v>238</v>
      </c>
      <c r="J269" s="1" t="s">
        <v>166</v>
      </c>
      <c r="K269" s="1">
        <v>22</v>
      </c>
      <c r="L269" s="1">
        <v>0.67100000000000004</v>
      </c>
      <c r="M269" s="1">
        <v>129220.49</v>
      </c>
      <c r="N269" s="1">
        <v>54632.974999999999</v>
      </c>
      <c r="O269" s="1" t="s">
        <v>906</v>
      </c>
      <c r="P269" s="1">
        <v>1989</v>
      </c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idden="1">
      <c r="A270" s="1">
        <v>15546</v>
      </c>
      <c r="B270" s="1">
        <v>2021</v>
      </c>
      <c r="C270" s="1" t="s">
        <v>123</v>
      </c>
      <c r="D270" s="1" t="s">
        <v>530</v>
      </c>
      <c r="E270" s="1">
        <v>10805</v>
      </c>
      <c r="F270" s="1" t="s">
        <v>270</v>
      </c>
      <c r="G270" s="1"/>
      <c r="H270" s="1" t="s">
        <v>126</v>
      </c>
      <c r="I270" s="1" t="s">
        <v>243</v>
      </c>
      <c r="J270" s="1" t="s">
        <v>166</v>
      </c>
      <c r="K270" s="1">
        <v>6.8</v>
      </c>
      <c r="L270" s="1">
        <v>0.30199999999999999</v>
      </c>
      <c r="M270" s="1">
        <v>18008.05</v>
      </c>
      <c r="N270" s="1">
        <v>7613.6019999999999</v>
      </c>
      <c r="O270" s="1" t="s">
        <v>906</v>
      </c>
      <c r="P270" s="1">
        <v>1989</v>
      </c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idden="1">
      <c r="A271" s="1">
        <v>15547</v>
      </c>
      <c r="B271" s="1">
        <v>2021</v>
      </c>
      <c r="C271" s="1" t="s">
        <v>123</v>
      </c>
      <c r="D271" s="1" t="s">
        <v>531</v>
      </c>
      <c r="E271" s="1">
        <v>65466</v>
      </c>
      <c r="F271" s="1" t="s">
        <v>532</v>
      </c>
      <c r="G271" s="1"/>
      <c r="H271" s="1" t="s">
        <v>126</v>
      </c>
      <c r="I271" s="1" t="s">
        <v>127</v>
      </c>
      <c r="J271" s="1" t="s">
        <v>128</v>
      </c>
      <c r="K271" s="1">
        <v>2</v>
      </c>
      <c r="L271" s="1">
        <v>0.32400000000000001</v>
      </c>
      <c r="M271" s="1">
        <v>5680</v>
      </c>
      <c r="N271" s="1">
        <v>2982</v>
      </c>
      <c r="O271" s="1" t="s">
        <v>905</v>
      </c>
      <c r="P271" s="1">
        <v>2020</v>
      </c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idden="1">
      <c r="A272" s="1">
        <v>15548</v>
      </c>
      <c r="B272" s="1">
        <v>2021</v>
      </c>
      <c r="C272" s="1" t="s">
        <v>123</v>
      </c>
      <c r="D272" s="1" t="s">
        <v>533</v>
      </c>
      <c r="E272" s="1">
        <v>58877</v>
      </c>
      <c r="F272" s="1" t="s">
        <v>534</v>
      </c>
      <c r="G272" s="1"/>
      <c r="H272" s="1" t="s">
        <v>126</v>
      </c>
      <c r="I272" s="1" t="s">
        <v>127</v>
      </c>
      <c r="J272" s="1" t="s">
        <v>128</v>
      </c>
      <c r="K272" s="1">
        <v>8.6</v>
      </c>
      <c r="L272" s="1">
        <v>0.17599999999999999</v>
      </c>
      <c r="M272" s="1">
        <v>13252</v>
      </c>
      <c r="N272" s="1">
        <v>6957</v>
      </c>
      <c r="O272" s="1" t="s">
        <v>905</v>
      </c>
      <c r="P272" s="1">
        <v>2015</v>
      </c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idden="1">
      <c r="A273" s="1">
        <v>15549</v>
      </c>
      <c r="B273" s="1">
        <v>2021</v>
      </c>
      <c r="C273" s="1" t="s">
        <v>123</v>
      </c>
      <c r="D273" s="1" t="s">
        <v>535</v>
      </c>
      <c r="E273" s="1">
        <v>59601</v>
      </c>
      <c r="F273" s="1" t="s">
        <v>536</v>
      </c>
      <c r="G273" s="1"/>
      <c r="H273" s="1" t="s">
        <v>126</v>
      </c>
      <c r="I273" s="1" t="s">
        <v>127</v>
      </c>
      <c r="J273" s="1" t="s">
        <v>128</v>
      </c>
      <c r="K273" s="1">
        <v>10</v>
      </c>
      <c r="L273" s="1">
        <v>0.193</v>
      </c>
      <c r="M273" s="1">
        <v>16897</v>
      </c>
      <c r="N273" s="1">
        <v>8871</v>
      </c>
      <c r="O273" s="1" t="s">
        <v>905</v>
      </c>
      <c r="P273" s="1">
        <v>2015</v>
      </c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idden="1">
      <c r="A274" s="1">
        <v>15550</v>
      </c>
      <c r="B274" s="1">
        <v>2021</v>
      </c>
      <c r="C274" s="1" t="s">
        <v>123</v>
      </c>
      <c r="D274" s="1" t="s">
        <v>537</v>
      </c>
      <c r="E274" s="1">
        <v>64142</v>
      </c>
      <c r="F274" s="1" t="s">
        <v>538</v>
      </c>
      <c r="G274" s="1"/>
      <c r="H274" s="1" t="s">
        <v>126</v>
      </c>
      <c r="I274" s="1" t="s">
        <v>155</v>
      </c>
      <c r="J274" s="1" t="s">
        <v>166</v>
      </c>
      <c r="K274" s="1">
        <v>3.2</v>
      </c>
      <c r="L274" s="1">
        <v>2.5999999999999999E-2</v>
      </c>
      <c r="M274" s="1">
        <v>727</v>
      </c>
      <c r="N274" s="1">
        <v>366</v>
      </c>
      <c r="O274" s="1" t="s">
        <v>905</v>
      </c>
      <c r="P274" s="1">
        <v>2019</v>
      </c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idden="1">
      <c r="A275" s="1">
        <v>15551</v>
      </c>
      <c r="B275" s="1">
        <v>2021</v>
      </c>
      <c r="C275" s="1" t="s">
        <v>123</v>
      </c>
      <c r="D275" s="1" t="s">
        <v>539</v>
      </c>
      <c r="E275" s="1">
        <v>63503</v>
      </c>
      <c r="F275" s="1" t="s">
        <v>540</v>
      </c>
      <c r="G275" s="1"/>
      <c r="H275" s="1" t="s">
        <v>126</v>
      </c>
      <c r="I275" s="1" t="s">
        <v>127</v>
      </c>
      <c r="J275" s="1" t="s">
        <v>128</v>
      </c>
      <c r="K275" s="1">
        <v>9.6</v>
      </c>
      <c r="L275" s="1">
        <v>0.182</v>
      </c>
      <c r="M275" s="1">
        <v>15314</v>
      </c>
      <c r="N275" s="1">
        <v>8040</v>
      </c>
      <c r="O275" s="1" t="s">
        <v>905</v>
      </c>
      <c r="P275" s="1">
        <v>2020</v>
      </c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idden="1">
      <c r="A276" s="1">
        <v>15552</v>
      </c>
      <c r="B276" s="1">
        <v>2021</v>
      </c>
      <c r="C276" s="1" t="s">
        <v>123</v>
      </c>
      <c r="D276" s="1" t="s">
        <v>541</v>
      </c>
      <c r="E276" s="1">
        <v>62454</v>
      </c>
      <c r="F276" s="1" t="s">
        <v>134</v>
      </c>
      <c r="G276" s="1"/>
      <c r="H276" s="1" t="s">
        <v>126</v>
      </c>
      <c r="I276" s="1" t="s">
        <v>127</v>
      </c>
      <c r="J276" s="1" t="s">
        <v>128</v>
      </c>
      <c r="K276" s="1">
        <v>1</v>
      </c>
      <c r="L276" s="1">
        <v>0.121</v>
      </c>
      <c r="M276" s="1">
        <v>1060</v>
      </c>
      <c r="N276" s="1">
        <v>556</v>
      </c>
      <c r="O276" s="1" t="s">
        <v>905</v>
      </c>
      <c r="P276" s="1">
        <v>2013</v>
      </c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idden="1">
      <c r="A277" s="1">
        <v>15553</v>
      </c>
      <c r="B277" s="1">
        <v>2021</v>
      </c>
      <c r="C277" s="1" t="s">
        <v>123</v>
      </c>
      <c r="D277" s="1" t="s">
        <v>542</v>
      </c>
      <c r="E277" s="1">
        <v>57488</v>
      </c>
      <c r="F277" s="1" t="s">
        <v>543</v>
      </c>
      <c r="G277" s="1"/>
      <c r="H277" s="1" t="s">
        <v>126</v>
      </c>
      <c r="I277" s="1" t="s">
        <v>127</v>
      </c>
      <c r="J277" s="1" t="s">
        <v>128</v>
      </c>
      <c r="K277" s="1">
        <v>2</v>
      </c>
      <c r="L277" s="1">
        <v>0.14599999999999999</v>
      </c>
      <c r="M277" s="1">
        <v>2551</v>
      </c>
      <c r="N277" s="1">
        <v>1339</v>
      </c>
      <c r="O277" s="1" t="s">
        <v>905</v>
      </c>
      <c r="P277" s="1">
        <v>2011</v>
      </c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idden="1">
      <c r="A278" s="1">
        <v>15554</v>
      </c>
      <c r="B278" s="1">
        <v>2021</v>
      </c>
      <c r="C278" s="1" t="s">
        <v>123</v>
      </c>
      <c r="D278" s="1" t="s">
        <v>544</v>
      </c>
      <c r="E278" s="1">
        <v>50006</v>
      </c>
      <c r="F278" s="1" t="s">
        <v>380</v>
      </c>
      <c r="G278" s="1"/>
      <c r="H278" s="1" t="s">
        <v>126</v>
      </c>
      <c r="I278" s="1" t="s">
        <v>238</v>
      </c>
      <c r="J278" s="1" t="s">
        <v>166</v>
      </c>
      <c r="K278" s="1">
        <v>95.2</v>
      </c>
      <c r="L278" s="1">
        <v>0.74299999999999999</v>
      </c>
      <c r="M278" s="1">
        <v>619492</v>
      </c>
      <c r="N278" s="1">
        <v>233603</v>
      </c>
      <c r="O278" s="1" t="s">
        <v>906</v>
      </c>
      <c r="P278" s="1">
        <v>1992</v>
      </c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idden="1">
      <c r="A279" s="1">
        <v>15555</v>
      </c>
      <c r="B279" s="1">
        <v>2021</v>
      </c>
      <c r="C279" s="1" t="s">
        <v>123</v>
      </c>
      <c r="D279" s="1" t="s">
        <v>544</v>
      </c>
      <c r="E279" s="1">
        <v>50006</v>
      </c>
      <c r="F279" s="1" t="s">
        <v>381</v>
      </c>
      <c r="G279" s="1"/>
      <c r="H279" s="1" t="s">
        <v>126</v>
      </c>
      <c r="I279" s="1" t="s">
        <v>238</v>
      </c>
      <c r="J279" s="1" t="s">
        <v>166</v>
      </c>
      <c r="K279" s="1">
        <v>95.2</v>
      </c>
      <c r="L279" s="1">
        <v>0.59099999999999997</v>
      </c>
      <c r="M279" s="1">
        <v>493002</v>
      </c>
      <c r="N279" s="1">
        <v>246115</v>
      </c>
      <c r="O279" s="1" t="s">
        <v>906</v>
      </c>
      <c r="P279" s="1">
        <v>1992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idden="1">
      <c r="A280" s="1">
        <v>15556</v>
      </c>
      <c r="B280" s="1">
        <v>2021</v>
      </c>
      <c r="C280" s="1" t="s">
        <v>123</v>
      </c>
      <c r="D280" s="1" t="s">
        <v>544</v>
      </c>
      <c r="E280" s="1">
        <v>50006</v>
      </c>
      <c r="F280" s="1" t="s">
        <v>545</v>
      </c>
      <c r="G280" s="1"/>
      <c r="H280" s="1" t="s">
        <v>126</v>
      </c>
      <c r="I280" s="1" t="s">
        <v>238</v>
      </c>
      <c r="J280" s="1" t="s">
        <v>166</v>
      </c>
      <c r="K280" s="1">
        <v>95.2</v>
      </c>
      <c r="L280" s="1">
        <v>0.77900000000000003</v>
      </c>
      <c r="M280" s="1">
        <v>649723</v>
      </c>
      <c r="N280" s="1">
        <v>260057</v>
      </c>
      <c r="O280" s="1" t="s">
        <v>906</v>
      </c>
      <c r="P280" s="1">
        <v>1992</v>
      </c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idden="1">
      <c r="A281" s="1">
        <v>15557</v>
      </c>
      <c r="B281" s="1">
        <v>2021</v>
      </c>
      <c r="C281" s="1" t="s">
        <v>123</v>
      </c>
      <c r="D281" s="1" t="s">
        <v>544</v>
      </c>
      <c r="E281" s="1">
        <v>50006</v>
      </c>
      <c r="F281" s="1" t="s">
        <v>546</v>
      </c>
      <c r="G281" s="1"/>
      <c r="H281" s="1" t="s">
        <v>126</v>
      </c>
      <c r="I281" s="1" t="s">
        <v>238</v>
      </c>
      <c r="J281" s="1" t="s">
        <v>166</v>
      </c>
      <c r="K281" s="1">
        <v>95.2</v>
      </c>
      <c r="L281" s="1">
        <v>0.77100000000000002</v>
      </c>
      <c r="M281" s="1">
        <v>643251</v>
      </c>
      <c r="N281" s="1">
        <v>259677</v>
      </c>
      <c r="O281" s="1" t="s">
        <v>906</v>
      </c>
      <c r="P281" s="1">
        <v>1992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idden="1">
      <c r="A282" s="1">
        <v>15558</v>
      </c>
      <c r="B282" s="1">
        <v>2021</v>
      </c>
      <c r="C282" s="1" t="s">
        <v>123</v>
      </c>
      <c r="D282" s="1" t="s">
        <v>544</v>
      </c>
      <c r="E282" s="1">
        <v>50006</v>
      </c>
      <c r="F282" s="1" t="s">
        <v>547</v>
      </c>
      <c r="G282" s="1"/>
      <c r="H282" s="1" t="s">
        <v>126</v>
      </c>
      <c r="I282" s="1" t="s">
        <v>238</v>
      </c>
      <c r="J282" s="1" t="s">
        <v>166</v>
      </c>
      <c r="K282" s="1">
        <v>95.2</v>
      </c>
      <c r="L282" s="1">
        <v>0.71899999999999997</v>
      </c>
      <c r="M282" s="1">
        <v>599783</v>
      </c>
      <c r="N282" s="1">
        <v>213574</v>
      </c>
      <c r="O282" s="1" t="s">
        <v>906</v>
      </c>
      <c r="P282" s="1">
        <v>1992</v>
      </c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idden="1">
      <c r="A283" s="1">
        <v>15559</v>
      </c>
      <c r="B283" s="1">
        <v>2021</v>
      </c>
      <c r="C283" s="1" t="s">
        <v>123</v>
      </c>
      <c r="D283" s="1" t="s">
        <v>544</v>
      </c>
      <c r="E283" s="1">
        <v>50006</v>
      </c>
      <c r="F283" s="1" t="s">
        <v>548</v>
      </c>
      <c r="G283" s="1"/>
      <c r="H283" s="1" t="s">
        <v>126</v>
      </c>
      <c r="I283" s="1" t="s">
        <v>238</v>
      </c>
      <c r="J283" s="1" t="s">
        <v>166</v>
      </c>
      <c r="K283" s="1">
        <v>212.5</v>
      </c>
      <c r="L283" s="1">
        <v>0.68500000000000005</v>
      </c>
      <c r="M283" s="1">
        <v>1275191</v>
      </c>
      <c r="N283" s="1">
        <v>539670</v>
      </c>
      <c r="O283" s="1" t="s">
        <v>906</v>
      </c>
      <c r="P283" s="1">
        <v>2002</v>
      </c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idden="1">
      <c r="A284" s="1">
        <v>15560</v>
      </c>
      <c r="B284" s="1">
        <v>2021</v>
      </c>
      <c r="C284" s="1" t="s">
        <v>123</v>
      </c>
      <c r="D284" s="1" t="s">
        <v>544</v>
      </c>
      <c r="E284" s="1">
        <v>50006</v>
      </c>
      <c r="F284" s="1" t="s">
        <v>382</v>
      </c>
      <c r="G284" s="1">
        <v>5</v>
      </c>
      <c r="H284" s="1" t="s">
        <v>126</v>
      </c>
      <c r="I284" s="1" t="s">
        <v>243</v>
      </c>
      <c r="J284" s="1" t="s">
        <v>166</v>
      </c>
      <c r="K284" s="1">
        <v>95.2</v>
      </c>
      <c r="L284" s="1">
        <v>0.61899999999999999</v>
      </c>
      <c r="M284" s="1">
        <v>516083</v>
      </c>
      <c r="N284" s="1">
        <v>204740</v>
      </c>
      <c r="O284" s="1" t="s">
        <v>906</v>
      </c>
      <c r="P284" s="1">
        <v>1992</v>
      </c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idden="1">
      <c r="A285" s="1">
        <v>15561</v>
      </c>
      <c r="B285" s="1">
        <v>2021</v>
      </c>
      <c r="C285" s="1" t="s">
        <v>123</v>
      </c>
      <c r="D285" s="1" t="s">
        <v>544</v>
      </c>
      <c r="E285" s="1">
        <v>50006</v>
      </c>
      <c r="F285" s="1" t="s">
        <v>383</v>
      </c>
      <c r="G285" s="1">
        <v>5</v>
      </c>
      <c r="H285" s="1" t="s">
        <v>126</v>
      </c>
      <c r="I285" s="1" t="s">
        <v>243</v>
      </c>
      <c r="J285" s="1" t="s">
        <v>166</v>
      </c>
      <c r="K285" s="1">
        <v>95.2</v>
      </c>
      <c r="L285" s="1">
        <v>0.51600000000000001</v>
      </c>
      <c r="M285" s="1">
        <v>430035</v>
      </c>
      <c r="N285" s="1">
        <v>191949</v>
      </c>
      <c r="O285" s="1" t="s">
        <v>906</v>
      </c>
      <c r="P285" s="1">
        <v>1992</v>
      </c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idden="1">
      <c r="A286" s="1">
        <v>15562</v>
      </c>
      <c r="B286" s="1">
        <v>2021</v>
      </c>
      <c r="C286" s="1" t="s">
        <v>123</v>
      </c>
      <c r="D286" s="1" t="s">
        <v>544</v>
      </c>
      <c r="E286" s="1">
        <v>50006</v>
      </c>
      <c r="F286" s="1" t="s">
        <v>549</v>
      </c>
      <c r="G286" s="1">
        <v>5</v>
      </c>
      <c r="H286" s="1" t="s">
        <v>126</v>
      </c>
      <c r="I286" s="1" t="s">
        <v>243</v>
      </c>
      <c r="J286" s="1" t="s">
        <v>166</v>
      </c>
      <c r="K286" s="1">
        <v>95.2</v>
      </c>
      <c r="L286" s="1">
        <v>0.47199999999999998</v>
      </c>
      <c r="M286" s="1">
        <v>393645</v>
      </c>
      <c r="N286" s="1">
        <v>189149</v>
      </c>
      <c r="O286" s="1" t="s">
        <v>906</v>
      </c>
      <c r="P286" s="1">
        <v>1992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idden="1">
      <c r="A287" s="1">
        <v>15563</v>
      </c>
      <c r="B287" s="1">
        <v>2021</v>
      </c>
      <c r="C287" s="1" t="s">
        <v>123</v>
      </c>
      <c r="D287" s="1" t="s">
        <v>550</v>
      </c>
      <c r="E287" s="1">
        <v>65368</v>
      </c>
      <c r="F287" s="1" t="s">
        <v>551</v>
      </c>
      <c r="G287" s="1"/>
      <c r="H287" s="1" t="s">
        <v>126</v>
      </c>
      <c r="I287" s="1" t="s">
        <v>127</v>
      </c>
      <c r="J287" s="1" t="s">
        <v>128</v>
      </c>
      <c r="K287" s="1">
        <v>4</v>
      </c>
      <c r="L287" s="1">
        <v>0</v>
      </c>
      <c r="M287" s="1">
        <v>0</v>
      </c>
      <c r="N287" s="1">
        <v>0</v>
      </c>
      <c r="O287" s="1" t="s">
        <v>905</v>
      </c>
      <c r="P287" s="1">
        <v>2021</v>
      </c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idden="1">
      <c r="A288" s="1">
        <v>15564</v>
      </c>
      <c r="B288" s="1">
        <v>2021</v>
      </c>
      <c r="C288" s="1" t="s">
        <v>123</v>
      </c>
      <c r="D288" s="1" t="s">
        <v>552</v>
      </c>
      <c r="E288" s="1">
        <v>57381</v>
      </c>
      <c r="F288" s="1" t="s">
        <v>553</v>
      </c>
      <c r="G288" s="1"/>
      <c r="H288" s="1" t="s">
        <v>126</v>
      </c>
      <c r="I288" s="1" t="s">
        <v>127</v>
      </c>
      <c r="J288" s="1" t="s">
        <v>128</v>
      </c>
      <c r="K288" s="1">
        <v>2.7</v>
      </c>
      <c r="L288" s="1">
        <v>0.121</v>
      </c>
      <c r="M288" s="1">
        <v>2872</v>
      </c>
      <c r="N288" s="1">
        <v>1508</v>
      </c>
      <c r="O288" s="1" t="s">
        <v>905</v>
      </c>
      <c r="P288" s="1">
        <v>2010</v>
      </c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idden="1">
      <c r="A289" s="1">
        <v>15565</v>
      </c>
      <c r="B289" s="1">
        <v>2021</v>
      </c>
      <c r="C289" s="1" t="s">
        <v>123</v>
      </c>
      <c r="D289" s="1" t="s">
        <v>554</v>
      </c>
      <c r="E289" s="1">
        <v>58505</v>
      </c>
      <c r="F289" s="1" t="s">
        <v>555</v>
      </c>
      <c r="G289" s="1"/>
      <c r="H289" s="1" t="s">
        <v>126</v>
      </c>
      <c r="I289" s="1" t="s">
        <v>127</v>
      </c>
      <c r="J289" s="1" t="s">
        <v>128</v>
      </c>
      <c r="K289" s="1">
        <v>6.6</v>
      </c>
      <c r="L289" s="1">
        <v>0.11</v>
      </c>
      <c r="M289" s="1">
        <v>6375</v>
      </c>
      <c r="N289" s="1">
        <v>3347</v>
      </c>
      <c r="O289" s="1" t="s">
        <v>905</v>
      </c>
      <c r="P289" s="1">
        <v>2013</v>
      </c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idden="1">
      <c r="A290" s="1">
        <v>15566</v>
      </c>
      <c r="B290" s="1">
        <v>2021</v>
      </c>
      <c r="C290" s="1" t="s">
        <v>123</v>
      </c>
      <c r="D290" s="1" t="s">
        <v>556</v>
      </c>
      <c r="E290" s="1">
        <v>58504</v>
      </c>
      <c r="F290" s="1" t="s">
        <v>557</v>
      </c>
      <c r="G290" s="1"/>
      <c r="H290" s="1" t="s">
        <v>126</v>
      </c>
      <c r="I290" s="1" t="s">
        <v>127</v>
      </c>
      <c r="J290" s="1" t="s">
        <v>128</v>
      </c>
      <c r="K290" s="1">
        <v>1.2</v>
      </c>
      <c r="L290" s="1">
        <v>9.5000000000000001E-2</v>
      </c>
      <c r="M290" s="1">
        <v>998</v>
      </c>
      <c r="N290" s="1">
        <v>524</v>
      </c>
      <c r="O290" s="1" t="s">
        <v>905</v>
      </c>
      <c r="P290" s="1">
        <v>2009</v>
      </c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idden="1">
      <c r="A291" s="1">
        <v>15567</v>
      </c>
      <c r="B291" s="1">
        <v>2021</v>
      </c>
      <c r="C291" s="1" t="s">
        <v>123</v>
      </c>
      <c r="D291" s="1" t="s">
        <v>558</v>
      </c>
      <c r="E291" s="1">
        <v>10043</v>
      </c>
      <c r="F291" s="1" t="s">
        <v>269</v>
      </c>
      <c r="G291" s="1">
        <v>1</v>
      </c>
      <c r="H291" s="1" t="s">
        <v>126</v>
      </c>
      <c r="I291" s="1" t="s">
        <v>271</v>
      </c>
      <c r="J291" s="1" t="s">
        <v>307</v>
      </c>
      <c r="K291" s="1">
        <v>242.3</v>
      </c>
      <c r="L291" s="1">
        <v>0.26600000000000001</v>
      </c>
      <c r="M291" s="1">
        <v>565480.43000000005</v>
      </c>
      <c r="N291" s="1">
        <v>269485.42599999998</v>
      </c>
      <c r="O291" s="1" t="s">
        <v>906</v>
      </c>
      <c r="P291" s="1">
        <v>1994</v>
      </c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idden="1">
      <c r="A292" s="1">
        <v>15568</v>
      </c>
      <c r="B292" s="1">
        <v>2021</v>
      </c>
      <c r="C292" s="1" t="s">
        <v>123</v>
      </c>
      <c r="D292" s="1" t="s">
        <v>559</v>
      </c>
      <c r="E292" s="1">
        <v>60765</v>
      </c>
      <c r="F292" s="1" t="s">
        <v>132</v>
      </c>
      <c r="G292" s="1"/>
      <c r="H292" s="1" t="s">
        <v>126</v>
      </c>
      <c r="I292" s="1" t="s">
        <v>127</v>
      </c>
      <c r="J292" s="1" t="s">
        <v>128</v>
      </c>
      <c r="K292" s="1">
        <v>1</v>
      </c>
      <c r="L292" s="1">
        <v>0.187</v>
      </c>
      <c r="M292" s="1">
        <v>1640</v>
      </c>
      <c r="N292" s="1">
        <v>861</v>
      </c>
      <c r="O292" s="1" t="s">
        <v>905</v>
      </c>
      <c r="P292" s="1">
        <v>2012</v>
      </c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idden="1">
      <c r="A293" s="1">
        <v>15569</v>
      </c>
      <c r="B293" s="1">
        <v>2021</v>
      </c>
      <c r="C293" s="1" t="s">
        <v>123</v>
      </c>
      <c r="D293" s="1" t="s">
        <v>560</v>
      </c>
      <c r="E293" s="1">
        <v>60766</v>
      </c>
      <c r="F293" s="1" t="s">
        <v>132</v>
      </c>
      <c r="G293" s="1"/>
      <c r="H293" s="1" t="s">
        <v>126</v>
      </c>
      <c r="I293" s="1" t="s">
        <v>127</v>
      </c>
      <c r="J293" s="1" t="s">
        <v>128</v>
      </c>
      <c r="K293" s="1">
        <v>2</v>
      </c>
      <c r="L293" s="1">
        <v>0.14299999999999999</v>
      </c>
      <c r="M293" s="1">
        <v>2508</v>
      </c>
      <c r="N293" s="1">
        <v>1317</v>
      </c>
      <c r="O293" s="1" t="s">
        <v>905</v>
      </c>
      <c r="P293" s="1">
        <v>2013</v>
      </c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idden="1">
      <c r="A294" s="1">
        <v>15570</v>
      </c>
      <c r="B294" s="1">
        <v>2021</v>
      </c>
      <c r="C294" s="1" t="s">
        <v>123</v>
      </c>
      <c r="D294" s="1" t="s">
        <v>561</v>
      </c>
      <c r="E294" s="1">
        <v>57868</v>
      </c>
      <c r="F294" s="1" t="s">
        <v>153</v>
      </c>
      <c r="G294" s="1"/>
      <c r="H294" s="1" t="s">
        <v>126</v>
      </c>
      <c r="I294" s="1" t="s">
        <v>127</v>
      </c>
      <c r="J294" s="1" t="s">
        <v>128</v>
      </c>
      <c r="K294" s="1">
        <v>1.3</v>
      </c>
      <c r="L294" s="1">
        <v>5.1999999999999998E-2</v>
      </c>
      <c r="M294" s="1">
        <v>593.47799999999995</v>
      </c>
      <c r="N294" s="1">
        <v>311.435</v>
      </c>
      <c r="O294" s="1" t="s">
        <v>905</v>
      </c>
      <c r="P294" s="1">
        <v>2011</v>
      </c>
      <c r="Q294" s="1">
        <v>2026</v>
      </c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idden="1">
      <c r="A295" s="1">
        <v>15571</v>
      </c>
      <c r="B295" s="1">
        <v>2021</v>
      </c>
      <c r="C295" s="1" t="s">
        <v>123</v>
      </c>
      <c r="D295" s="1" t="s">
        <v>561</v>
      </c>
      <c r="E295" s="1">
        <v>57868</v>
      </c>
      <c r="F295" s="1" t="s">
        <v>157</v>
      </c>
      <c r="G295" s="1"/>
      <c r="H295" s="1" t="s">
        <v>126</v>
      </c>
      <c r="I295" s="1" t="s">
        <v>127</v>
      </c>
      <c r="J295" s="1" t="s">
        <v>128</v>
      </c>
      <c r="K295" s="1">
        <v>0.3</v>
      </c>
      <c r="L295" s="1">
        <v>5.1999999999999998E-2</v>
      </c>
      <c r="M295" s="1">
        <v>136.95699999999999</v>
      </c>
      <c r="N295" s="1">
        <v>71.87</v>
      </c>
      <c r="O295" s="1" t="s">
        <v>905</v>
      </c>
      <c r="P295" s="1">
        <v>2014</v>
      </c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idden="1">
      <c r="A296" s="1">
        <v>15572</v>
      </c>
      <c r="B296" s="1">
        <v>2021</v>
      </c>
      <c r="C296" s="1" t="s">
        <v>123</v>
      </c>
      <c r="D296" s="1" t="s">
        <v>561</v>
      </c>
      <c r="E296" s="1">
        <v>57868</v>
      </c>
      <c r="F296" s="1" t="s">
        <v>562</v>
      </c>
      <c r="G296" s="1"/>
      <c r="H296" s="1" t="s">
        <v>126</v>
      </c>
      <c r="I296" s="1" t="s">
        <v>127</v>
      </c>
      <c r="J296" s="1" t="s">
        <v>128</v>
      </c>
      <c r="K296" s="1">
        <v>0.7</v>
      </c>
      <c r="L296" s="1">
        <v>5.1999999999999998E-2</v>
      </c>
      <c r="M296" s="1">
        <v>319.565</v>
      </c>
      <c r="N296" s="1">
        <v>167.696</v>
      </c>
      <c r="O296" s="1" t="s">
        <v>905</v>
      </c>
      <c r="P296" s="1">
        <v>2016</v>
      </c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idden="1">
      <c r="A297" s="1">
        <v>15573</v>
      </c>
      <c r="B297" s="1">
        <v>2021</v>
      </c>
      <c r="C297" s="1" t="s">
        <v>123</v>
      </c>
      <c r="D297" s="1" t="s">
        <v>563</v>
      </c>
      <c r="E297" s="1">
        <v>60769</v>
      </c>
      <c r="F297" s="1" t="s">
        <v>132</v>
      </c>
      <c r="G297" s="1"/>
      <c r="H297" s="1" t="s">
        <v>126</v>
      </c>
      <c r="I297" s="1" t="s">
        <v>127</v>
      </c>
      <c r="J297" s="1" t="s">
        <v>128</v>
      </c>
      <c r="K297" s="1">
        <v>1.5</v>
      </c>
      <c r="L297" s="1">
        <v>0.18099999999999999</v>
      </c>
      <c r="M297" s="1">
        <v>2378</v>
      </c>
      <c r="N297" s="1">
        <v>1248</v>
      </c>
      <c r="O297" s="1" t="s">
        <v>905</v>
      </c>
      <c r="P297" s="1">
        <v>2012</v>
      </c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idden="1">
      <c r="A298" s="1">
        <v>15574</v>
      </c>
      <c r="B298" s="1">
        <v>2021</v>
      </c>
      <c r="C298" s="1" t="s">
        <v>123</v>
      </c>
      <c r="D298" s="1" t="s">
        <v>564</v>
      </c>
      <c r="E298" s="1">
        <v>63413</v>
      </c>
      <c r="F298" s="1" t="s">
        <v>134</v>
      </c>
      <c r="G298" s="1"/>
      <c r="H298" s="1" t="s">
        <v>126</v>
      </c>
      <c r="I298" s="1" t="s">
        <v>127</v>
      </c>
      <c r="J298" s="1" t="s">
        <v>128</v>
      </c>
      <c r="K298" s="1">
        <v>1</v>
      </c>
      <c r="L298" s="1">
        <v>0.19400000000000001</v>
      </c>
      <c r="M298" s="1">
        <v>1701</v>
      </c>
      <c r="N298" s="1">
        <v>893</v>
      </c>
      <c r="O298" s="1" t="s">
        <v>905</v>
      </c>
      <c r="P298" s="1">
        <v>2012</v>
      </c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idden="1">
      <c r="A299" s="1">
        <v>15575</v>
      </c>
      <c r="B299" s="1">
        <v>2021</v>
      </c>
      <c r="C299" s="1" t="s">
        <v>123</v>
      </c>
      <c r="D299" s="1" t="s">
        <v>565</v>
      </c>
      <c r="E299" s="1">
        <v>57661</v>
      </c>
      <c r="F299" s="1" t="s">
        <v>566</v>
      </c>
      <c r="G299" s="1"/>
      <c r="H299" s="1" t="s">
        <v>126</v>
      </c>
      <c r="I299" s="1" t="s">
        <v>127</v>
      </c>
      <c r="J299" s="1" t="s">
        <v>128</v>
      </c>
      <c r="K299" s="1">
        <v>3.5</v>
      </c>
      <c r="L299" s="1">
        <v>0.123</v>
      </c>
      <c r="M299" s="1">
        <v>3782</v>
      </c>
      <c r="N299" s="1">
        <v>1986</v>
      </c>
      <c r="O299" s="1" t="s">
        <v>905</v>
      </c>
      <c r="P299" s="1">
        <v>2011</v>
      </c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idden="1">
      <c r="A300" s="1">
        <v>15576</v>
      </c>
      <c r="B300" s="1">
        <v>2021</v>
      </c>
      <c r="C300" s="1" t="s">
        <v>123</v>
      </c>
      <c r="D300" s="1" t="s">
        <v>567</v>
      </c>
      <c r="E300" s="1">
        <v>63229</v>
      </c>
      <c r="F300" s="1" t="s">
        <v>568</v>
      </c>
      <c r="G300" s="1"/>
      <c r="H300" s="1" t="s">
        <v>126</v>
      </c>
      <c r="I300" s="1" t="s">
        <v>127</v>
      </c>
      <c r="J300" s="1" t="s">
        <v>128</v>
      </c>
      <c r="K300" s="1">
        <v>0.8</v>
      </c>
      <c r="L300" s="1">
        <v>0.161</v>
      </c>
      <c r="M300" s="1">
        <v>1128</v>
      </c>
      <c r="N300" s="1">
        <v>592.36400000000003</v>
      </c>
      <c r="O300" s="1" t="s">
        <v>905</v>
      </c>
      <c r="P300" s="1">
        <v>2013</v>
      </c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idden="1">
      <c r="A301" s="1">
        <v>15577</v>
      </c>
      <c r="B301" s="1">
        <v>2021</v>
      </c>
      <c r="C301" s="1" t="s">
        <v>123</v>
      </c>
      <c r="D301" s="1" t="s">
        <v>567</v>
      </c>
      <c r="E301" s="1">
        <v>63229</v>
      </c>
      <c r="F301" s="1" t="s">
        <v>569</v>
      </c>
      <c r="G301" s="1"/>
      <c r="H301" s="1" t="s">
        <v>126</v>
      </c>
      <c r="I301" s="1" t="s">
        <v>127</v>
      </c>
      <c r="J301" s="1" t="s">
        <v>128</v>
      </c>
      <c r="K301" s="1">
        <v>1.4</v>
      </c>
      <c r="L301" s="1">
        <v>0.161</v>
      </c>
      <c r="M301" s="1">
        <v>1974</v>
      </c>
      <c r="N301" s="1">
        <v>1036.636</v>
      </c>
      <c r="O301" s="1" t="s">
        <v>905</v>
      </c>
      <c r="P301" s="1">
        <v>2009</v>
      </c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idden="1">
      <c r="A302" s="1">
        <v>15578</v>
      </c>
      <c r="B302" s="1">
        <v>2021</v>
      </c>
      <c r="C302" s="1" t="s">
        <v>123</v>
      </c>
      <c r="D302" s="1" t="s">
        <v>570</v>
      </c>
      <c r="E302" s="1">
        <v>57750</v>
      </c>
      <c r="F302" s="1" t="s">
        <v>571</v>
      </c>
      <c r="G302" s="1"/>
      <c r="H302" s="1" t="s">
        <v>126</v>
      </c>
      <c r="I302" s="1" t="s">
        <v>127</v>
      </c>
      <c r="J302" s="1" t="s">
        <v>128</v>
      </c>
      <c r="K302" s="1">
        <v>1.6</v>
      </c>
      <c r="L302" s="1">
        <v>0.19</v>
      </c>
      <c r="M302" s="1">
        <v>2666</v>
      </c>
      <c r="N302" s="1">
        <v>1399.3330000000001</v>
      </c>
      <c r="O302" s="1" t="s">
        <v>905</v>
      </c>
      <c r="P302" s="1">
        <v>2011</v>
      </c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idden="1">
      <c r="A303" s="1">
        <v>15579</v>
      </c>
      <c r="B303" s="1">
        <v>2021</v>
      </c>
      <c r="C303" s="1" t="s">
        <v>123</v>
      </c>
      <c r="D303" s="1" t="s">
        <v>570</v>
      </c>
      <c r="E303" s="1">
        <v>57750</v>
      </c>
      <c r="F303" s="1" t="s">
        <v>572</v>
      </c>
      <c r="G303" s="1"/>
      <c r="H303" s="1" t="s">
        <v>126</v>
      </c>
      <c r="I303" s="1" t="s">
        <v>127</v>
      </c>
      <c r="J303" s="1" t="s">
        <v>128</v>
      </c>
      <c r="K303" s="1">
        <v>0.8</v>
      </c>
      <c r="L303" s="1">
        <v>0.19</v>
      </c>
      <c r="M303" s="1">
        <v>1333</v>
      </c>
      <c r="N303" s="1">
        <v>699.66700000000003</v>
      </c>
      <c r="O303" s="1" t="s">
        <v>905</v>
      </c>
      <c r="P303" s="1">
        <v>2011</v>
      </c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idden="1">
      <c r="A304" s="1">
        <v>15580</v>
      </c>
      <c r="B304" s="1">
        <v>2021</v>
      </c>
      <c r="C304" s="1" t="s">
        <v>123</v>
      </c>
      <c r="D304" s="1" t="s">
        <v>573</v>
      </c>
      <c r="E304" s="1">
        <v>10061</v>
      </c>
      <c r="F304" s="1" t="s">
        <v>269</v>
      </c>
      <c r="G304" s="1"/>
      <c r="H304" s="1" t="s">
        <v>126</v>
      </c>
      <c r="I304" s="1" t="s">
        <v>238</v>
      </c>
      <c r="J304" s="1" t="s">
        <v>166</v>
      </c>
      <c r="K304" s="1">
        <v>10.9</v>
      </c>
      <c r="L304" s="1">
        <v>0.60499999999999998</v>
      </c>
      <c r="M304" s="1">
        <v>57751</v>
      </c>
      <c r="N304" s="1">
        <v>29095.008000000002</v>
      </c>
      <c r="O304" s="1" t="s">
        <v>906</v>
      </c>
      <c r="P304" s="1">
        <v>1989</v>
      </c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idden="1">
      <c r="A305" s="1">
        <v>15581</v>
      </c>
      <c r="B305" s="1">
        <v>2021</v>
      </c>
      <c r="C305" s="1" t="s">
        <v>123</v>
      </c>
      <c r="D305" s="1" t="s">
        <v>573</v>
      </c>
      <c r="E305" s="1">
        <v>10061</v>
      </c>
      <c r="F305" s="1" t="s">
        <v>270</v>
      </c>
      <c r="G305" s="1"/>
      <c r="H305" s="1" t="s">
        <v>126</v>
      </c>
      <c r="I305" s="1" t="s">
        <v>243</v>
      </c>
      <c r="J305" s="1" t="s">
        <v>166</v>
      </c>
      <c r="K305" s="1">
        <v>1.4</v>
      </c>
      <c r="L305" s="1">
        <v>0</v>
      </c>
      <c r="M305" s="1">
        <v>0</v>
      </c>
      <c r="N305" s="1">
        <v>0</v>
      </c>
      <c r="O305" s="1" t="s">
        <v>906</v>
      </c>
      <c r="P305" s="1">
        <v>1984</v>
      </c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idden="1">
      <c r="A306" s="1">
        <v>15582</v>
      </c>
      <c r="B306" s="1">
        <v>2021</v>
      </c>
      <c r="C306" s="1" t="s">
        <v>123</v>
      </c>
      <c r="D306" s="1" t="s">
        <v>574</v>
      </c>
      <c r="E306" s="1">
        <v>57384</v>
      </c>
      <c r="F306" s="1" t="s">
        <v>575</v>
      </c>
      <c r="G306" s="1"/>
      <c r="H306" s="1" t="s">
        <v>126</v>
      </c>
      <c r="I306" s="1" t="s">
        <v>127</v>
      </c>
      <c r="J306" s="1" t="s">
        <v>128</v>
      </c>
      <c r="K306" s="1">
        <v>2.5</v>
      </c>
      <c r="L306" s="1">
        <v>0.14399999999999999</v>
      </c>
      <c r="M306" s="1">
        <v>3144</v>
      </c>
      <c r="N306" s="1">
        <v>1651</v>
      </c>
      <c r="O306" s="1" t="s">
        <v>905</v>
      </c>
      <c r="P306" s="1">
        <v>2011</v>
      </c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idden="1">
      <c r="A307" s="1">
        <v>15583</v>
      </c>
      <c r="B307" s="1">
        <v>2021</v>
      </c>
      <c r="C307" s="1" t="s">
        <v>123</v>
      </c>
      <c r="D307" s="1" t="s">
        <v>576</v>
      </c>
      <c r="E307" s="1">
        <v>57588</v>
      </c>
      <c r="F307" s="1" t="s">
        <v>577</v>
      </c>
      <c r="G307" s="1"/>
      <c r="H307" s="1" t="s">
        <v>126</v>
      </c>
      <c r="I307" s="1" t="s">
        <v>127</v>
      </c>
      <c r="J307" s="1" t="s">
        <v>128</v>
      </c>
      <c r="K307" s="1">
        <v>2.6</v>
      </c>
      <c r="L307" s="1">
        <v>0.159</v>
      </c>
      <c r="M307" s="1">
        <v>3627</v>
      </c>
      <c r="N307" s="1">
        <v>1904</v>
      </c>
      <c r="O307" s="1" t="s">
        <v>905</v>
      </c>
      <c r="P307" s="1">
        <v>2011</v>
      </c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idden="1">
      <c r="A308" s="1">
        <v>15584</v>
      </c>
      <c r="B308" s="1">
        <v>2021</v>
      </c>
      <c r="C308" s="1" t="s">
        <v>123</v>
      </c>
      <c r="D308" s="1" t="s">
        <v>578</v>
      </c>
      <c r="E308" s="1">
        <v>62638</v>
      </c>
      <c r="F308" s="1" t="s">
        <v>579</v>
      </c>
      <c r="G308" s="1"/>
      <c r="H308" s="1" t="s">
        <v>126</v>
      </c>
      <c r="I308" s="1" t="s">
        <v>127</v>
      </c>
      <c r="J308" s="1" t="s">
        <v>128</v>
      </c>
      <c r="K308" s="1">
        <v>8.8000000000000007</v>
      </c>
      <c r="L308" s="1">
        <v>0.16600000000000001</v>
      </c>
      <c r="M308" s="1">
        <v>12760</v>
      </c>
      <c r="N308" s="1">
        <v>6699</v>
      </c>
      <c r="O308" s="1" t="s">
        <v>905</v>
      </c>
      <c r="P308" s="1">
        <v>2019</v>
      </c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idden="1">
      <c r="A309" s="1">
        <v>15585</v>
      </c>
      <c r="B309" s="1">
        <v>2021</v>
      </c>
      <c r="C309" s="1" t="s">
        <v>123</v>
      </c>
      <c r="D309" s="1" t="s">
        <v>580</v>
      </c>
      <c r="E309" s="1">
        <v>57662</v>
      </c>
      <c r="F309" s="1" t="s">
        <v>581</v>
      </c>
      <c r="G309" s="1"/>
      <c r="H309" s="1" t="s">
        <v>126</v>
      </c>
      <c r="I309" s="1" t="s">
        <v>127</v>
      </c>
      <c r="J309" s="1" t="s">
        <v>128</v>
      </c>
      <c r="K309" s="1">
        <v>12</v>
      </c>
      <c r="L309" s="1">
        <v>0.161</v>
      </c>
      <c r="M309" s="1">
        <v>16921</v>
      </c>
      <c r="N309" s="1">
        <v>8883</v>
      </c>
      <c r="O309" s="1" t="s">
        <v>905</v>
      </c>
      <c r="P309" s="1">
        <v>2011</v>
      </c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idden="1">
      <c r="A310" s="1">
        <v>15586</v>
      </c>
      <c r="B310" s="1">
        <v>2021</v>
      </c>
      <c r="C310" s="1" t="s">
        <v>123</v>
      </c>
      <c r="D310" s="1" t="s">
        <v>582</v>
      </c>
      <c r="E310" s="1">
        <v>57863</v>
      </c>
      <c r="F310" s="1" t="s">
        <v>153</v>
      </c>
      <c r="G310" s="1"/>
      <c r="H310" s="1" t="s">
        <v>126</v>
      </c>
      <c r="I310" s="1" t="s">
        <v>127</v>
      </c>
      <c r="J310" s="1" t="s">
        <v>128</v>
      </c>
      <c r="K310" s="1">
        <v>2.4</v>
      </c>
      <c r="L310" s="1">
        <v>0.153</v>
      </c>
      <c r="M310" s="1">
        <v>3223</v>
      </c>
      <c r="N310" s="1">
        <v>1692</v>
      </c>
      <c r="O310" s="1" t="s">
        <v>905</v>
      </c>
      <c r="P310" s="1">
        <v>2011</v>
      </c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idden="1">
      <c r="A311" s="1">
        <v>15587</v>
      </c>
      <c r="B311" s="1">
        <v>2021</v>
      </c>
      <c r="C311" s="1" t="s">
        <v>123</v>
      </c>
      <c r="D311" s="1" t="s">
        <v>583</v>
      </c>
      <c r="E311" s="1">
        <v>59277</v>
      </c>
      <c r="F311" s="1" t="s">
        <v>584</v>
      </c>
      <c r="G311" s="1"/>
      <c r="H311" s="1" t="s">
        <v>126</v>
      </c>
      <c r="I311" s="1" t="s">
        <v>127</v>
      </c>
      <c r="J311" s="1" t="s">
        <v>128</v>
      </c>
      <c r="K311" s="1">
        <v>1.3</v>
      </c>
      <c r="L311" s="1">
        <v>0.17499999999999999</v>
      </c>
      <c r="M311" s="1">
        <v>1995</v>
      </c>
      <c r="N311" s="1">
        <v>1047</v>
      </c>
      <c r="O311" s="1" t="s">
        <v>905</v>
      </c>
      <c r="P311" s="1">
        <v>2013</v>
      </c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idden="1">
      <c r="A312" s="1">
        <v>15588</v>
      </c>
      <c r="B312" s="1">
        <v>2021</v>
      </c>
      <c r="C312" s="1" t="s">
        <v>123</v>
      </c>
      <c r="D312" s="1" t="s">
        <v>585</v>
      </c>
      <c r="E312" s="1">
        <v>58882</v>
      </c>
      <c r="F312" s="1" t="s">
        <v>336</v>
      </c>
      <c r="G312" s="1"/>
      <c r="H312" s="1" t="s">
        <v>126</v>
      </c>
      <c r="I312" s="1" t="s">
        <v>127</v>
      </c>
      <c r="J312" s="1" t="s">
        <v>128</v>
      </c>
      <c r="K312" s="1">
        <v>7.5</v>
      </c>
      <c r="L312" s="1">
        <v>0.15</v>
      </c>
      <c r="M312" s="1">
        <v>9852</v>
      </c>
      <c r="N312" s="1">
        <v>5172</v>
      </c>
      <c r="O312" s="1" t="s">
        <v>905</v>
      </c>
      <c r="P312" s="1">
        <v>2013</v>
      </c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idden="1">
      <c r="A313" s="1">
        <v>15589</v>
      </c>
      <c r="B313" s="1">
        <v>2021</v>
      </c>
      <c r="C313" s="1" t="s">
        <v>123</v>
      </c>
      <c r="D313" s="1" t="s">
        <v>586</v>
      </c>
      <c r="E313" s="1">
        <v>58070</v>
      </c>
      <c r="F313" s="1" t="s">
        <v>134</v>
      </c>
      <c r="G313" s="1"/>
      <c r="H313" s="1" t="s">
        <v>126</v>
      </c>
      <c r="I313" s="1" t="s">
        <v>127</v>
      </c>
      <c r="J313" s="1" t="s">
        <v>128</v>
      </c>
      <c r="K313" s="1">
        <v>1.1000000000000001</v>
      </c>
      <c r="L313" s="1">
        <v>0.107</v>
      </c>
      <c r="M313" s="1">
        <v>1029</v>
      </c>
      <c r="N313" s="1">
        <v>540</v>
      </c>
      <c r="O313" s="1" t="s">
        <v>905</v>
      </c>
      <c r="P313" s="1">
        <v>2012</v>
      </c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idden="1">
      <c r="A314" s="1">
        <v>15590</v>
      </c>
      <c r="B314" s="1">
        <v>2021</v>
      </c>
      <c r="C314" s="1" t="s">
        <v>123</v>
      </c>
      <c r="D314" s="1" t="s">
        <v>587</v>
      </c>
      <c r="E314" s="1">
        <v>10224</v>
      </c>
      <c r="F314" s="1" t="s">
        <v>588</v>
      </c>
      <c r="G314" s="1">
        <v>6</v>
      </c>
      <c r="H314" s="1" t="s">
        <v>209</v>
      </c>
      <c r="I314" s="1" t="s">
        <v>271</v>
      </c>
      <c r="J314" s="1" t="s">
        <v>166</v>
      </c>
      <c r="K314" s="1">
        <v>5</v>
      </c>
      <c r="L314" s="1">
        <v>0</v>
      </c>
      <c r="M314" s="1">
        <v>0</v>
      </c>
      <c r="N314" s="1">
        <v>0</v>
      </c>
      <c r="O314" s="1" t="s">
        <v>906</v>
      </c>
      <c r="P314" s="1">
        <v>1977</v>
      </c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idden="1">
      <c r="A315" s="1">
        <v>15591</v>
      </c>
      <c r="B315" s="1">
        <v>2021</v>
      </c>
      <c r="C315" s="1" t="s">
        <v>123</v>
      </c>
      <c r="D315" s="1" t="s">
        <v>587</v>
      </c>
      <c r="E315" s="1">
        <v>10224</v>
      </c>
      <c r="F315" s="1" t="s">
        <v>589</v>
      </c>
      <c r="G315" s="1">
        <v>6</v>
      </c>
      <c r="H315" s="1" t="s">
        <v>126</v>
      </c>
      <c r="I315" s="1" t="s">
        <v>271</v>
      </c>
      <c r="J315" s="1" t="s">
        <v>166</v>
      </c>
      <c r="K315" s="1">
        <v>10.8</v>
      </c>
      <c r="L315" s="1">
        <v>0.24299999999999999</v>
      </c>
      <c r="M315" s="1">
        <v>23033.67</v>
      </c>
      <c r="N315" s="1">
        <v>6912.67</v>
      </c>
      <c r="O315" s="1" t="s">
        <v>906</v>
      </c>
      <c r="P315" s="1">
        <v>2004</v>
      </c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idden="1">
      <c r="A316" s="1">
        <v>15592</v>
      </c>
      <c r="B316" s="1">
        <v>2021</v>
      </c>
      <c r="C316" s="1" t="s">
        <v>123</v>
      </c>
      <c r="D316" s="1" t="s">
        <v>587</v>
      </c>
      <c r="E316" s="1">
        <v>10224</v>
      </c>
      <c r="F316" s="1" t="s">
        <v>590</v>
      </c>
      <c r="G316" s="1">
        <v>4</v>
      </c>
      <c r="H316" s="1" t="s">
        <v>126</v>
      </c>
      <c r="I316" s="1" t="s">
        <v>271</v>
      </c>
      <c r="J316" s="1" t="s">
        <v>166</v>
      </c>
      <c r="K316" s="1">
        <v>4.5</v>
      </c>
      <c r="L316" s="1">
        <v>0.49199999999999999</v>
      </c>
      <c r="M316" s="1">
        <v>19375.32</v>
      </c>
      <c r="N316" s="1">
        <v>8898.32</v>
      </c>
      <c r="O316" s="1" t="s">
        <v>906</v>
      </c>
      <c r="P316" s="1">
        <v>2017</v>
      </c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idden="1">
      <c r="A317" s="1">
        <v>15593</v>
      </c>
      <c r="B317" s="1">
        <v>2021</v>
      </c>
      <c r="C317" s="1" t="s">
        <v>123</v>
      </c>
      <c r="D317" s="1" t="s">
        <v>587</v>
      </c>
      <c r="E317" s="1">
        <v>10224</v>
      </c>
      <c r="F317" s="1" t="s">
        <v>38</v>
      </c>
      <c r="G317" s="1"/>
      <c r="H317" s="1" t="s">
        <v>126</v>
      </c>
      <c r="I317" s="1" t="s">
        <v>127</v>
      </c>
      <c r="J317" s="1" t="s">
        <v>128</v>
      </c>
      <c r="K317" s="1">
        <v>0.5</v>
      </c>
      <c r="L317" s="1">
        <v>0.16500000000000001</v>
      </c>
      <c r="M317" s="1">
        <v>724</v>
      </c>
      <c r="N317" s="1">
        <v>342</v>
      </c>
      <c r="O317" s="1" t="s">
        <v>905</v>
      </c>
      <c r="P317" s="1">
        <v>2005</v>
      </c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idden="1">
      <c r="A318" s="1">
        <v>15594</v>
      </c>
      <c r="B318" s="1">
        <v>2021</v>
      </c>
      <c r="C318" s="1" t="s">
        <v>123</v>
      </c>
      <c r="D318" s="1" t="s">
        <v>591</v>
      </c>
      <c r="E318" s="1">
        <v>8008</v>
      </c>
      <c r="F318" s="1" t="s">
        <v>592</v>
      </c>
      <c r="G318" s="1"/>
      <c r="H318" s="1" t="s">
        <v>126</v>
      </c>
      <c r="I318" s="1" t="s">
        <v>165</v>
      </c>
      <c r="J318" s="1" t="s">
        <v>166</v>
      </c>
      <c r="K318" s="1">
        <v>71.2</v>
      </c>
      <c r="L318" s="1">
        <v>5.0000000000000001E-3</v>
      </c>
      <c r="M318" s="1">
        <v>3150</v>
      </c>
      <c r="N318" s="1">
        <v>1587</v>
      </c>
      <c r="O318" s="1" t="s">
        <v>905</v>
      </c>
      <c r="P318" s="1">
        <v>1974</v>
      </c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idden="1">
      <c r="A319" s="1">
        <v>15595</v>
      </c>
      <c r="B319" s="1">
        <v>2021</v>
      </c>
      <c r="C319" s="1" t="s">
        <v>123</v>
      </c>
      <c r="D319" s="1" t="s">
        <v>593</v>
      </c>
      <c r="E319" s="1">
        <v>58090</v>
      </c>
      <c r="F319" s="1" t="s">
        <v>594</v>
      </c>
      <c r="G319" s="1"/>
      <c r="H319" s="1" t="s">
        <v>126</v>
      </c>
      <c r="I319" s="1" t="s">
        <v>127</v>
      </c>
      <c r="J319" s="1" t="s">
        <v>128</v>
      </c>
      <c r="K319" s="1">
        <v>1.3</v>
      </c>
      <c r="L319" s="1">
        <v>0.16800000000000001</v>
      </c>
      <c r="M319" s="1">
        <v>1910.17</v>
      </c>
      <c r="N319" s="1">
        <v>1002.936</v>
      </c>
      <c r="O319" s="1" t="s">
        <v>905</v>
      </c>
      <c r="P319" s="1">
        <v>2013</v>
      </c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idden="1">
      <c r="A320" s="1">
        <v>15596</v>
      </c>
      <c r="B320" s="1">
        <v>2021</v>
      </c>
      <c r="C320" s="1" t="s">
        <v>123</v>
      </c>
      <c r="D320" s="1" t="s">
        <v>593</v>
      </c>
      <c r="E320" s="1">
        <v>58090</v>
      </c>
      <c r="F320" s="1" t="s">
        <v>595</v>
      </c>
      <c r="G320" s="1"/>
      <c r="H320" s="1" t="s">
        <v>126</v>
      </c>
      <c r="I320" s="1" t="s">
        <v>127</v>
      </c>
      <c r="J320" s="1" t="s">
        <v>128</v>
      </c>
      <c r="K320" s="1">
        <v>3.4</v>
      </c>
      <c r="L320" s="1">
        <v>0.16800000000000001</v>
      </c>
      <c r="M320" s="1">
        <v>4995.83</v>
      </c>
      <c r="N320" s="1">
        <v>2623.0639999999999</v>
      </c>
      <c r="O320" s="1" t="s">
        <v>905</v>
      </c>
      <c r="P320" s="1">
        <v>2013</v>
      </c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idden="1">
      <c r="A321" s="1">
        <v>15597</v>
      </c>
      <c r="B321" s="1">
        <v>2021</v>
      </c>
      <c r="C321" s="1" t="s">
        <v>123</v>
      </c>
      <c r="D321" s="1" t="s">
        <v>596</v>
      </c>
      <c r="E321" s="1">
        <v>56119</v>
      </c>
      <c r="F321" s="1" t="s">
        <v>597</v>
      </c>
      <c r="G321" s="1"/>
      <c r="H321" s="1" t="s">
        <v>126</v>
      </c>
      <c r="I321" s="1" t="s">
        <v>238</v>
      </c>
      <c r="J321" s="1" t="s">
        <v>156</v>
      </c>
      <c r="K321" s="1">
        <v>6</v>
      </c>
      <c r="L321" s="1">
        <v>0.51600000000000001</v>
      </c>
      <c r="M321" s="1">
        <v>27139</v>
      </c>
      <c r="N321" s="1">
        <v>8996</v>
      </c>
      <c r="O321" s="1" t="s">
        <v>906</v>
      </c>
      <c r="P321" s="1">
        <v>2001</v>
      </c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idden="1">
      <c r="A322" s="1">
        <v>15598</v>
      </c>
      <c r="B322" s="1">
        <v>2021</v>
      </c>
      <c r="C322" s="1" t="s">
        <v>123</v>
      </c>
      <c r="D322" s="1" t="s">
        <v>596</v>
      </c>
      <c r="E322" s="1">
        <v>56119</v>
      </c>
      <c r="F322" s="1" t="s">
        <v>598</v>
      </c>
      <c r="G322" s="1"/>
      <c r="H322" s="1" t="s">
        <v>126</v>
      </c>
      <c r="I322" s="1" t="s">
        <v>238</v>
      </c>
      <c r="J322" s="1" t="s">
        <v>156</v>
      </c>
      <c r="K322" s="1">
        <v>6</v>
      </c>
      <c r="L322" s="1">
        <v>0.55700000000000005</v>
      </c>
      <c r="M322" s="1">
        <v>29254</v>
      </c>
      <c r="N322" s="1">
        <v>9955</v>
      </c>
      <c r="O322" s="1" t="s">
        <v>906</v>
      </c>
      <c r="P322" s="1">
        <v>2001</v>
      </c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idden="1">
      <c r="A323" s="1">
        <v>15599</v>
      </c>
      <c r="B323" s="1">
        <v>2021</v>
      </c>
      <c r="C323" s="1" t="s">
        <v>123</v>
      </c>
      <c r="D323" s="1" t="s">
        <v>596</v>
      </c>
      <c r="E323" s="1">
        <v>56119</v>
      </c>
      <c r="F323" s="1" t="s">
        <v>599</v>
      </c>
      <c r="G323" s="1">
        <v>2</v>
      </c>
      <c r="H323" s="1" t="s">
        <v>126</v>
      </c>
      <c r="I323" s="1" t="s">
        <v>243</v>
      </c>
      <c r="J323" s="1" t="s">
        <v>156</v>
      </c>
      <c r="K323" s="1">
        <v>10.5</v>
      </c>
      <c r="L323" s="1">
        <v>0.34100000000000003</v>
      </c>
      <c r="M323" s="1">
        <v>31411</v>
      </c>
      <c r="N323" s="1">
        <v>10431</v>
      </c>
      <c r="O323" s="1" t="s">
        <v>906</v>
      </c>
      <c r="P323" s="1">
        <v>1961</v>
      </c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idden="1">
      <c r="A324" s="1">
        <v>15600</v>
      </c>
      <c r="B324" s="1">
        <v>2021</v>
      </c>
      <c r="C324" s="1" t="s">
        <v>123</v>
      </c>
      <c r="D324" s="1" t="s">
        <v>600</v>
      </c>
      <c r="E324" s="1">
        <v>62637</v>
      </c>
      <c r="F324" s="1" t="s">
        <v>601</v>
      </c>
      <c r="G324" s="1"/>
      <c r="H324" s="1" t="s">
        <v>126</v>
      </c>
      <c r="I324" s="1" t="s">
        <v>127</v>
      </c>
      <c r="J324" s="1" t="s">
        <v>128</v>
      </c>
      <c r="K324" s="1">
        <v>7.5</v>
      </c>
      <c r="L324" s="1">
        <v>0.155</v>
      </c>
      <c r="M324" s="1">
        <v>10212</v>
      </c>
      <c r="N324" s="1">
        <v>5361</v>
      </c>
      <c r="O324" s="1" t="s">
        <v>905</v>
      </c>
      <c r="P324" s="1">
        <v>2019</v>
      </c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idden="1">
      <c r="A325" s="1">
        <v>15601</v>
      </c>
      <c r="B325" s="1">
        <v>2021</v>
      </c>
      <c r="C325" s="1" t="s">
        <v>123</v>
      </c>
      <c r="D325" s="1" t="s">
        <v>602</v>
      </c>
      <c r="E325" s="1">
        <v>62904</v>
      </c>
      <c r="F325" s="1" t="s">
        <v>603</v>
      </c>
      <c r="G325" s="1"/>
      <c r="H325" s="1" t="s">
        <v>126</v>
      </c>
      <c r="I325" s="1" t="s">
        <v>127</v>
      </c>
      <c r="J325" s="1" t="s">
        <v>128</v>
      </c>
      <c r="K325" s="1">
        <v>1.3</v>
      </c>
      <c r="L325" s="1">
        <v>0.19400000000000001</v>
      </c>
      <c r="M325" s="1">
        <v>2211</v>
      </c>
      <c r="N325" s="1">
        <v>1161</v>
      </c>
      <c r="O325" s="1" t="s">
        <v>905</v>
      </c>
      <c r="P325" s="1">
        <v>2015</v>
      </c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idden="1">
      <c r="A326" s="1">
        <v>15602</v>
      </c>
      <c r="B326" s="1">
        <v>2021</v>
      </c>
      <c r="C326" s="1" t="s">
        <v>123</v>
      </c>
      <c r="D326" s="1" t="s">
        <v>604</v>
      </c>
      <c r="E326" s="1">
        <v>57728</v>
      </c>
      <c r="F326" s="1" t="s">
        <v>605</v>
      </c>
      <c r="G326" s="1"/>
      <c r="H326" s="1" t="s">
        <v>126</v>
      </c>
      <c r="I326" s="1" t="s">
        <v>127</v>
      </c>
      <c r="J326" s="1" t="s">
        <v>128</v>
      </c>
      <c r="K326" s="1">
        <v>3.5</v>
      </c>
      <c r="L326" s="1">
        <v>0.13800000000000001</v>
      </c>
      <c r="M326" s="1">
        <v>4227</v>
      </c>
      <c r="N326" s="1">
        <v>2219</v>
      </c>
      <c r="O326" s="1" t="s">
        <v>905</v>
      </c>
      <c r="P326" s="1">
        <v>2011</v>
      </c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idden="1">
      <c r="A327" s="1">
        <v>15603</v>
      </c>
      <c r="B327" s="1">
        <v>2021</v>
      </c>
      <c r="C327" s="1" t="s">
        <v>123</v>
      </c>
      <c r="D327" s="1" t="s">
        <v>606</v>
      </c>
      <c r="E327" s="1">
        <v>58822</v>
      </c>
      <c r="F327" s="1" t="s">
        <v>607</v>
      </c>
      <c r="G327" s="1"/>
      <c r="H327" s="1" t="s">
        <v>126</v>
      </c>
      <c r="I327" s="1" t="s">
        <v>127</v>
      </c>
      <c r="J327" s="1" t="s">
        <v>128</v>
      </c>
      <c r="K327" s="1">
        <v>0.8</v>
      </c>
      <c r="L327" s="1">
        <v>0.151</v>
      </c>
      <c r="M327" s="1">
        <v>1056</v>
      </c>
      <c r="N327" s="1">
        <v>554.46199999999999</v>
      </c>
      <c r="O327" s="1" t="s">
        <v>905</v>
      </c>
      <c r="P327" s="1">
        <v>2013</v>
      </c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idden="1">
      <c r="A328" s="1">
        <v>15604</v>
      </c>
      <c r="B328" s="1">
        <v>2021</v>
      </c>
      <c r="C328" s="1" t="s">
        <v>123</v>
      </c>
      <c r="D328" s="1" t="s">
        <v>606</v>
      </c>
      <c r="E328" s="1">
        <v>58822</v>
      </c>
      <c r="F328" s="1" t="s">
        <v>608</v>
      </c>
      <c r="G328" s="1"/>
      <c r="H328" s="1" t="s">
        <v>126</v>
      </c>
      <c r="I328" s="1" t="s">
        <v>127</v>
      </c>
      <c r="J328" s="1" t="s">
        <v>128</v>
      </c>
      <c r="K328" s="1">
        <v>0.5</v>
      </c>
      <c r="L328" s="1">
        <v>0.151</v>
      </c>
      <c r="M328" s="1">
        <v>660</v>
      </c>
      <c r="N328" s="1">
        <v>346.53800000000001</v>
      </c>
      <c r="O328" s="1" t="s">
        <v>905</v>
      </c>
      <c r="P328" s="1">
        <v>2013</v>
      </c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idden="1">
      <c r="A329" s="1">
        <v>15605</v>
      </c>
      <c r="B329" s="1">
        <v>2021</v>
      </c>
      <c r="C329" s="1" t="s">
        <v>123</v>
      </c>
      <c r="D329" s="1" t="s">
        <v>609</v>
      </c>
      <c r="E329" s="1">
        <v>63451</v>
      </c>
      <c r="F329" s="1" t="s">
        <v>610</v>
      </c>
      <c r="G329" s="1"/>
      <c r="H329" s="1" t="s">
        <v>126</v>
      </c>
      <c r="I329" s="1" t="s">
        <v>127</v>
      </c>
      <c r="J329" s="1" t="s">
        <v>128</v>
      </c>
      <c r="K329" s="1">
        <v>13.1</v>
      </c>
      <c r="L329" s="1">
        <v>0.16500000000000001</v>
      </c>
      <c r="M329" s="1">
        <v>18882</v>
      </c>
      <c r="N329" s="1">
        <v>9913</v>
      </c>
      <c r="O329" s="1" t="s">
        <v>905</v>
      </c>
      <c r="P329" s="1">
        <v>2020</v>
      </c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idden="1">
      <c r="A330" s="1">
        <v>15606</v>
      </c>
      <c r="B330" s="1">
        <v>2021</v>
      </c>
      <c r="C330" s="1" t="s">
        <v>123</v>
      </c>
      <c r="D330" s="1" t="s">
        <v>611</v>
      </c>
      <c r="E330" s="1">
        <v>63501</v>
      </c>
      <c r="F330" s="1" t="s">
        <v>349</v>
      </c>
      <c r="G330" s="1"/>
      <c r="H330" s="1" t="s">
        <v>126</v>
      </c>
      <c r="I330" s="1" t="s">
        <v>165</v>
      </c>
      <c r="J330" s="1" t="s">
        <v>166</v>
      </c>
      <c r="K330" s="1">
        <v>6.4</v>
      </c>
      <c r="L330" s="1">
        <v>0</v>
      </c>
      <c r="M330" s="1">
        <v>0</v>
      </c>
      <c r="N330" s="1">
        <v>0</v>
      </c>
      <c r="O330" s="1" t="s">
        <v>905</v>
      </c>
      <c r="P330" s="1">
        <v>2013</v>
      </c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idden="1">
      <c r="A331" s="1">
        <v>15607</v>
      </c>
      <c r="B331" s="1">
        <v>2021</v>
      </c>
      <c r="C331" s="1" t="s">
        <v>123</v>
      </c>
      <c r="D331" s="1" t="s">
        <v>611</v>
      </c>
      <c r="E331" s="1">
        <v>63501</v>
      </c>
      <c r="F331" s="1" t="s">
        <v>612</v>
      </c>
      <c r="G331" s="1"/>
      <c r="H331" s="1" t="s">
        <v>126</v>
      </c>
      <c r="I331" s="1" t="s">
        <v>155</v>
      </c>
      <c r="J331" s="1" t="s">
        <v>166</v>
      </c>
      <c r="K331" s="1">
        <v>2.7</v>
      </c>
      <c r="L331" s="1">
        <v>4.5999999999999999E-2</v>
      </c>
      <c r="M331" s="1">
        <v>1096</v>
      </c>
      <c r="N331" s="1">
        <v>552</v>
      </c>
      <c r="O331" s="1" t="s">
        <v>905</v>
      </c>
      <c r="P331" s="1">
        <v>2018</v>
      </c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idden="1">
      <c r="A332" s="1">
        <v>15608</v>
      </c>
      <c r="B332" s="1">
        <v>2021</v>
      </c>
      <c r="C332" s="1" t="s">
        <v>123</v>
      </c>
      <c r="D332" s="1" t="s">
        <v>611</v>
      </c>
      <c r="E332" s="1">
        <v>63501</v>
      </c>
      <c r="F332" s="1" t="s">
        <v>613</v>
      </c>
      <c r="G332" s="1"/>
      <c r="H332" s="1" t="s">
        <v>126</v>
      </c>
      <c r="I332" s="1" t="s">
        <v>155</v>
      </c>
      <c r="J332" s="1" t="s">
        <v>166</v>
      </c>
      <c r="K332" s="1">
        <v>2.7</v>
      </c>
      <c r="L332" s="1">
        <v>4.5999999999999999E-2</v>
      </c>
      <c r="M332" s="1">
        <v>1096</v>
      </c>
      <c r="N332" s="1">
        <v>552</v>
      </c>
      <c r="O332" s="1" t="s">
        <v>905</v>
      </c>
      <c r="P332" s="1">
        <v>2018</v>
      </c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idden="1">
      <c r="A333" s="1">
        <v>15609</v>
      </c>
      <c r="B333" s="1">
        <v>2021</v>
      </c>
      <c r="C333" s="1" t="s">
        <v>123</v>
      </c>
      <c r="D333" s="1" t="s">
        <v>614</v>
      </c>
      <c r="E333" s="1">
        <v>65329</v>
      </c>
      <c r="F333" s="1" t="s">
        <v>615</v>
      </c>
      <c r="G333" s="1"/>
      <c r="H333" s="1" t="s">
        <v>126</v>
      </c>
      <c r="I333" s="1" t="s">
        <v>127</v>
      </c>
      <c r="J333" s="1" t="s">
        <v>128</v>
      </c>
      <c r="K333" s="1">
        <v>2.5</v>
      </c>
      <c r="L333" s="1">
        <v>0.17</v>
      </c>
      <c r="M333" s="1">
        <v>3715</v>
      </c>
      <c r="N333" s="1">
        <v>1950</v>
      </c>
      <c r="O333" s="1" t="s">
        <v>905</v>
      </c>
      <c r="P333" s="1">
        <v>2020</v>
      </c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idden="1">
      <c r="A334" s="1">
        <v>15610</v>
      </c>
      <c r="B334" s="1">
        <v>2021</v>
      </c>
      <c r="C334" s="1" t="s">
        <v>123</v>
      </c>
      <c r="D334" s="1" t="s">
        <v>616</v>
      </c>
      <c r="E334" s="1">
        <v>65095</v>
      </c>
      <c r="F334" s="1" t="s">
        <v>617</v>
      </c>
      <c r="G334" s="1"/>
      <c r="H334" s="1" t="s">
        <v>126</v>
      </c>
      <c r="I334" s="1" t="s">
        <v>127</v>
      </c>
      <c r="J334" s="1" t="s">
        <v>128</v>
      </c>
      <c r="K334" s="1">
        <v>1.6</v>
      </c>
      <c r="L334" s="1">
        <v>7.0000000000000001E-3</v>
      </c>
      <c r="M334" s="1">
        <v>104</v>
      </c>
      <c r="N334" s="1">
        <v>0</v>
      </c>
      <c r="O334" s="1" t="s">
        <v>905</v>
      </c>
      <c r="P334" s="1">
        <v>2021</v>
      </c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idden="1">
      <c r="A335" s="1">
        <v>15611</v>
      </c>
      <c r="B335" s="1">
        <v>2021</v>
      </c>
      <c r="C335" s="1" t="s">
        <v>123</v>
      </c>
      <c r="D335" s="1" t="s">
        <v>618</v>
      </c>
      <c r="E335" s="1">
        <v>59844</v>
      </c>
      <c r="F335" s="1" t="s">
        <v>619</v>
      </c>
      <c r="G335" s="1"/>
      <c r="H335" s="1" t="s">
        <v>126</v>
      </c>
      <c r="I335" s="1" t="s">
        <v>127</v>
      </c>
      <c r="J335" s="1" t="s">
        <v>128</v>
      </c>
      <c r="K335" s="1">
        <v>1.6</v>
      </c>
      <c r="L335" s="1">
        <v>8.5999999999999993E-2</v>
      </c>
      <c r="M335" s="1">
        <v>1198.6669999999999</v>
      </c>
      <c r="N335" s="1">
        <v>629.33299999999997</v>
      </c>
      <c r="O335" s="1" t="s">
        <v>905</v>
      </c>
      <c r="P335" s="1">
        <v>2012</v>
      </c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idden="1">
      <c r="A336" s="1">
        <v>15612</v>
      </c>
      <c r="B336" s="1">
        <v>2021</v>
      </c>
      <c r="C336" s="1" t="s">
        <v>123</v>
      </c>
      <c r="D336" s="1" t="s">
        <v>618</v>
      </c>
      <c r="E336" s="1">
        <v>59844</v>
      </c>
      <c r="F336" s="1" t="s">
        <v>620</v>
      </c>
      <c r="G336" s="1"/>
      <c r="H336" s="1" t="s">
        <v>126</v>
      </c>
      <c r="I336" s="1" t="s">
        <v>127</v>
      </c>
      <c r="J336" s="1" t="s">
        <v>128</v>
      </c>
      <c r="K336" s="1">
        <v>0.8</v>
      </c>
      <c r="L336" s="1">
        <v>8.5999999999999993E-2</v>
      </c>
      <c r="M336" s="1">
        <v>599.33299999999997</v>
      </c>
      <c r="N336" s="1">
        <v>314.66699999999997</v>
      </c>
      <c r="O336" s="1" t="s">
        <v>905</v>
      </c>
      <c r="P336" s="1">
        <v>2012</v>
      </c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idden="1">
      <c r="A337" s="1">
        <v>15613</v>
      </c>
      <c r="B337" s="1">
        <v>2021</v>
      </c>
      <c r="C337" s="1" t="s">
        <v>123</v>
      </c>
      <c r="D337" s="1" t="s">
        <v>621</v>
      </c>
      <c r="E337" s="1">
        <v>57471</v>
      </c>
      <c r="F337" s="1" t="s">
        <v>622</v>
      </c>
      <c r="G337" s="1"/>
      <c r="H337" s="1" t="s">
        <v>126</v>
      </c>
      <c r="I337" s="1" t="s">
        <v>127</v>
      </c>
      <c r="J337" s="1" t="s">
        <v>128</v>
      </c>
      <c r="K337" s="1">
        <v>1</v>
      </c>
      <c r="L337" s="1">
        <v>0.182</v>
      </c>
      <c r="M337" s="1">
        <v>1598</v>
      </c>
      <c r="N337" s="1">
        <v>839</v>
      </c>
      <c r="O337" s="1" t="s">
        <v>905</v>
      </c>
      <c r="P337" s="1">
        <v>2011</v>
      </c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idden="1">
      <c r="A338" s="1">
        <v>15614</v>
      </c>
      <c r="B338" s="1">
        <v>2021</v>
      </c>
      <c r="C338" s="1" t="s">
        <v>123</v>
      </c>
      <c r="D338" s="1" t="s">
        <v>623</v>
      </c>
      <c r="E338" s="1">
        <v>54640</v>
      </c>
      <c r="F338" s="1" t="s">
        <v>269</v>
      </c>
      <c r="G338" s="1"/>
      <c r="H338" s="1" t="s">
        <v>265</v>
      </c>
      <c r="I338" s="1" t="s">
        <v>238</v>
      </c>
      <c r="J338" s="1" t="s">
        <v>166</v>
      </c>
      <c r="K338" s="1">
        <v>77.900000000000006</v>
      </c>
      <c r="L338" s="1">
        <v>0.13900000000000001</v>
      </c>
      <c r="M338" s="1">
        <v>94886</v>
      </c>
      <c r="N338" s="1">
        <v>71472</v>
      </c>
      <c r="O338" s="1" t="s">
        <v>906</v>
      </c>
      <c r="P338" s="1">
        <v>1994</v>
      </c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idden="1">
      <c r="A339" s="1">
        <v>15615</v>
      </c>
      <c r="B339" s="1">
        <v>2021</v>
      </c>
      <c r="C339" s="1" t="s">
        <v>123</v>
      </c>
      <c r="D339" s="1" t="s">
        <v>623</v>
      </c>
      <c r="E339" s="1">
        <v>54640</v>
      </c>
      <c r="F339" s="1" t="s">
        <v>270</v>
      </c>
      <c r="G339" s="1"/>
      <c r="H339" s="1" t="s">
        <v>265</v>
      </c>
      <c r="I339" s="1" t="s">
        <v>238</v>
      </c>
      <c r="J339" s="1" t="s">
        <v>166</v>
      </c>
      <c r="K339" s="1">
        <v>77.900000000000006</v>
      </c>
      <c r="L339" s="1">
        <v>0.13</v>
      </c>
      <c r="M339" s="1">
        <v>88752</v>
      </c>
      <c r="N339" s="1">
        <v>67010</v>
      </c>
      <c r="O339" s="1" t="s">
        <v>906</v>
      </c>
      <c r="P339" s="1">
        <v>1994</v>
      </c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idden="1">
      <c r="A340" s="1">
        <v>15616</v>
      </c>
      <c r="B340" s="1">
        <v>2021</v>
      </c>
      <c r="C340" s="1" t="s">
        <v>123</v>
      </c>
      <c r="D340" s="1" t="s">
        <v>623</v>
      </c>
      <c r="E340" s="1">
        <v>54640</v>
      </c>
      <c r="F340" s="1" t="s">
        <v>442</v>
      </c>
      <c r="G340" s="1">
        <v>2</v>
      </c>
      <c r="H340" s="1" t="s">
        <v>265</v>
      </c>
      <c r="I340" s="1" t="s">
        <v>243</v>
      </c>
      <c r="J340" s="1" t="s">
        <v>166</v>
      </c>
      <c r="K340" s="1">
        <v>81</v>
      </c>
      <c r="L340" s="1">
        <v>0.13</v>
      </c>
      <c r="M340" s="1">
        <v>92087</v>
      </c>
      <c r="N340" s="1">
        <v>68833</v>
      </c>
      <c r="O340" s="1" t="s">
        <v>906</v>
      </c>
      <c r="P340" s="1">
        <v>1994</v>
      </c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idden="1">
      <c r="A341" s="1">
        <v>15617</v>
      </c>
      <c r="B341" s="1">
        <v>2021</v>
      </c>
      <c r="C341" s="1" t="s">
        <v>123</v>
      </c>
      <c r="D341" s="1" t="s">
        <v>624</v>
      </c>
      <c r="E341" s="1">
        <v>55938</v>
      </c>
      <c r="F341" s="1" t="s">
        <v>625</v>
      </c>
      <c r="G341" s="1"/>
      <c r="H341" s="1" t="s">
        <v>126</v>
      </c>
      <c r="I341" s="1" t="s">
        <v>165</v>
      </c>
      <c r="J341" s="1" t="s">
        <v>166</v>
      </c>
      <c r="K341" s="1">
        <v>191.5</v>
      </c>
      <c r="L341" s="1">
        <v>6.2E-2</v>
      </c>
      <c r="M341" s="1">
        <v>103951</v>
      </c>
      <c r="N341" s="1">
        <v>93622.5</v>
      </c>
      <c r="O341" s="1" t="s">
        <v>905</v>
      </c>
      <c r="P341" s="1">
        <v>2003</v>
      </c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idden="1">
      <c r="A342" s="1">
        <v>15618</v>
      </c>
      <c r="B342" s="1">
        <v>2021</v>
      </c>
      <c r="C342" s="1" t="s">
        <v>123</v>
      </c>
      <c r="D342" s="1" t="s">
        <v>624</v>
      </c>
      <c r="E342" s="1">
        <v>55938</v>
      </c>
      <c r="F342" s="1" t="s">
        <v>626</v>
      </c>
      <c r="G342" s="1"/>
      <c r="H342" s="1" t="s">
        <v>126</v>
      </c>
      <c r="I342" s="1" t="s">
        <v>165</v>
      </c>
      <c r="J342" s="1" t="s">
        <v>166</v>
      </c>
      <c r="K342" s="1">
        <v>191.5</v>
      </c>
      <c r="L342" s="1">
        <v>6.2E-2</v>
      </c>
      <c r="M342" s="1">
        <v>103951</v>
      </c>
      <c r="N342" s="1">
        <v>93622.5</v>
      </c>
      <c r="O342" s="1" t="s">
        <v>905</v>
      </c>
      <c r="P342" s="1">
        <v>2003</v>
      </c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idden="1">
      <c r="A343" s="1">
        <v>15619</v>
      </c>
      <c r="B343" s="1">
        <v>2021</v>
      </c>
      <c r="C343" s="1" t="s">
        <v>123</v>
      </c>
      <c r="D343" s="1" t="s">
        <v>627</v>
      </c>
      <c r="E343" s="1">
        <v>60857</v>
      </c>
      <c r="F343" s="1" t="s">
        <v>628</v>
      </c>
      <c r="G343" s="1"/>
      <c r="H343" s="1" t="s">
        <v>126</v>
      </c>
      <c r="I343" s="1" t="s">
        <v>127</v>
      </c>
      <c r="J343" s="1" t="s">
        <v>128</v>
      </c>
      <c r="K343" s="1">
        <v>1</v>
      </c>
      <c r="L343" s="1">
        <v>0.13300000000000001</v>
      </c>
      <c r="M343" s="1">
        <v>1163</v>
      </c>
      <c r="N343" s="1">
        <v>611</v>
      </c>
      <c r="O343" s="1" t="s">
        <v>905</v>
      </c>
      <c r="P343" s="1">
        <v>2012</v>
      </c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idden="1">
      <c r="A344" s="1">
        <v>15620</v>
      </c>
      <c r="B344" s="1">
        <v>2021</v>
      </c>
      <c r="C344" s="1" t="s">
        <v>123</v>
      </c>
      <c r="D344" s="1" t="s">
        <v>629</v>
      </c>
      <c r="E344" s="1">
        <v>61599</v>
      </c>
      <c r="F344" s="1" t="s">
        <v>630</v>
      </c>
      <c r="G344" s="1"/>
      <c r="H344" s="1" t="s">
        <v>126</v>
      </c>
      <c r="I344" s="1" t="s">
        <v>127</v>
      </c>
      <c r="J344" s="1" t="s">
        <v>128</v>
      </c>
      <c r="K344" s="1">
        <v>10</v>
      </c>
      <c r="L344" s="1">
        <v>0.185</v>
      </c>
      <c r="M344" s="1">
        <v>16240</v>
      </c>
      <c r="N344" s="1">
        <v>8526</v>
      </c>
      <c r="O344" s="1" t="s">
        <v>905</v>
      </c>
      <c r="P344" s="1">
        <v>2018</v>
      </c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idden="1">
      <c r="A345" s="1">
        <v>15621</v>
      </c>
      <c r="B345" s="1">
        <v>2021</v>
      </c>
      <c r="C345" s="1" t="s">
        <v>123</v>
      </c>
      <c r="D345" s="1" t="s">
        <v>631</v>
      </c>
      <c r="E345" s="1">
        <v>50385</v>
      </c>
      <c r="F345" s="1" t="s">
        <v>269</v>
      </c>
      <c r="G345" s="1"/>
      <c r="H345" s="1" t="s">
        <v>126</v>
      </c>
      <c r="I345" s="1" t="s">
        <v>238</v>
      </c>
      <c r="J345" s="1" t="s">
        <v>166</v>
      </c>
      <c r="K345" s="1">
        <v>55</v>
      </c>
      <c r="L345" s="1">
        <v>4.5999999999999999E-2</v>
      </c>
      <c r="M345" s="1">
        <v>22179</v>
      </c>
      <c r="N345" s="1">
        <v>15780</v>
      </c>
      <c r="O345" s="1" t="s">
        <v>906</v>
      </c>
      <c r="P345" s="1">
        <v>1993</v>
      </c>
      <c r="Q345" s="1">
        <v>2022</v>
      </c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idden="1">
      <c r="A346" s="1">
        <v>15622</v>
      </c>
      <c r="B346" s="1">
        <v>2021</v>
      </c>
      <c r="C346" s="1" t="s">
        <v>123</v>
      </c>
      <c r="D346" s="1" t="s">
        <v>631</v>
      </c>
      <c r="E346" s="1">
        <v>50385</v>
      </c>
      <c r="F346" s="1" t="s">
        <v>270</v>
      </c>
      <c r="G346" s="1"/>
      <c r="H346" s="1" t="s">
        <v>126</v>
      </c>
      <c r="I346" s="1" t="s">
        <v>238</v>
      </c>
      <c r="J346" s="1" t="s">
        <v>166</v>
      </c>
      <c r="K346" s="1">
        <v>55</v>
      </c>
      <c r="L346" s="1">
        <v>4.9000000000000002E-2</v>
      </c>
      <c r="M346" s="1">
        <v>23439</v>
      </c>
      <c r="N346" s="1">
        <v>16657</v>
      </c>
      <c r="O346" s="1" t="s">
        <v>906</v>
      </c>
      <c r="P346" s="1">
        <v>1993</v>
      </c>
      <c r="Q346" s="1">
        <v>2022</v>
      </c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idden="1">
      <c r="A347" s="1">
        <v>15623</v>
      </c>
      <c r="B347" s="1">
        <v>2021</v>
      </c>
      <c r="C347" s="1" t="s">
        <v>123</v>
      </c>
      <c r="D347" s="1" t="s">
        <v>631</v>
      </c>
      <c r="E347" s="1">
        <v>50385</v>
      </c>
      <c r="F347" s="1" t="s">
        <v>442</v>
      </c>
      <c r="G347" s="1">
        <v>2</v>
      </c>
      <c r="H347" s="1" t="s">
        <v>126</v>
      </c>
      <c r="I347" s="1" t="s">
        <v>243</v>
      </c>
      <c r="J347" s="1" t="s">
        <v>166</v>
      </c>
      <c r="K347" s="1">
        <v>42</v>
      </c>
      <c r="L347" s="1">
        <v>4.2000000000000003E-2</v>
      </c>
      <c r="M347" s="1">
        <v>15632</v>
      </c>
      <c r="N347" s="1">
        <v>11725</v>
      </c>
      <c r="O347" s="1" t="s">
        <v>906</v>
      </c>
      <c r="P347" s="1">
        <v>1993</v>
      </c>
      <c r="Q347" s="1">
        <v>2022</v>
      </c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idden="1">
      <c r="A348" s="1">
        <v>15624</v>
      </c>
      <c r="B348" s="1">
        <v>2021</v>
      </c>
      <c r="C348" s="1" t="s">
        <v>123</v>
      </c>
      <c r="D348" s="1" t="s">
        <v>632</v>
      </c>
      <c r="E348" s="1">
        <v>58079</v>
      </c>
      <c r="F348" s="1" t="s">
        <v>633</v>
      </c>
      <c r="G348" s="1"/>
      <c r="H348" s="1" t="s">
        <v>126</v>
      </c>
      <c r="I348" s="1" t="s">
        <v>238</v>
      </c>
      <c r="J348" s="1" t="s">
        <v>166</v>
      </c>
      <c r="K348" s="1">
        <v>225</v>
      </c>
      <c r="L348" s="1">
        <v>0.66800000000000004</v>
      </c>
      <c r="M348" s="1">
        <v>1316835</v>
      </c>
      <c r="N348" s="1">
        <v>538826</v>
      </c>
      <c r="O348" s="1" t="s">
        <v>906</v>
      </c>
      <c r="P348" s="1">
        <v>2015</v>
      </c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idden="1">
      <c r="A349" s="1">
        <v>15625</v>
      </c>
      <c r="B349" s="1">
        <v>2021</v>
      </c>
      <c r="C349" s="1" t="s">
        <v>123</v>
      </c>
      <c r="D349" s="1" t="s">
        <v>632</v>
      </c>
      <c r="E349" s="1">
        <v>58079</v>
      </c>
      <c r="F349" s="1" t="s">
        <v>634</v>
      </c>
      <c r="G349" s="1"/>
      <c r="H349" s="1" t="s">
        <v>126</v>
      </c>
      <c r="I349" s="1" t="s">
        <v>238</v>
      </c>
      <c r="J349" s="1" t="s">
        <v>166</v>
      </c>
      <c r="K349" s="1">
        <v>225</v>
      </c>
      <c r="L349" s="1">
        <v>0.72</v>
      </c>
      <c r="M349" s="1">
        <v>1418776</v>
      </c>
      <c r="N349" s="1">
        <v>596579</v>
      </c>
      <c r="O349" s="1" t="s">
        <v>906</v>
      </c>
      <c r="P349" s="1">
        <v>2015</v>
      </c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idden="1">
      <c r="A350" s="1">
        <v>15626</v>
      </c>
      <c r="B350" s="1">
        <v>2021</v>
      </c>
      <c r="C350" s="1" t="s">
        <v>123</v>
      </c>
      <c r="D350" s="1" t="s">
        <v>632</v>
      </c>
      <c r="E350" s="1">
        <v>58079</v>
      </c>
      <c r="F350" s="1" t="s">
        <v>635</v>
      </c>
      <c r="G350" s="1">
        <v>2</v>
      </c>
      <c r="H350" s="1" t="s">
        <v>126</v>
      </c>
      <c r="I350" s="1" t="s">
        <v>243</v>
      </c>
      <c r="J350" s="1" t="s">
        <v>166</v>
      </c>
      <c r="K350" s="1">
        <v>285</v>
      </c>
      <c r="L350" s="1">
        <v>0.61599999999999999</v>
      </c>
      <c r="M350" s="1">
        <v>1537506</v>
      </c>
      <c r="N350" s="1">
        <v>650782</v>
      </c>
      <c r="O350" s="1" t="s">
        <v>906</v>
      </c>
      <c r="P350" s="1">
        <v>2015</v>
      </c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idden="1">
      <c r="A351" s="1">
        <v>15627</v>
      </c>
      <c r="B351" s="1">
        <v>2021</v>
      </c>
      <c r="C351" s="1" t="s">
        <v>123</v>
      </c>
      <c r="D351" s="1" t="s">
        <v>636</v>
      </c>
      <c r="E351" s="1">
        <v>60378</v>
      </c>
      <c r="F351" s="1" t="s">
        <v>132</v>
      </c>
      <c r="G351" s="1"/>
      <c r="H351" s="1" t="s">
        <v>126</v>
      </c>
      <c r="I351" s="1" t="s">
        <v>127</v>
      </c>
      <c r="J351" s="1" t="s">
        <v>128</v>
      </c>
      <c r="K351" s="1">
        <v>5</v>
      </c>
      <c r="L351" s="1">
        <v>0.151</v>
      </c>
      <c r="M351" s="1">
        <v>6621</v>
      </c>
      <c r="N351" s="1">
        <v>3476</v>
      </c>
      <c r="O351" s="1" t="s">
        <v>905</v>
      </c>
      <c r="P351" s="1">
        <v>2016</v>
      </c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idden="1">
      <c r="A352" s="1">
        <v>15628</v>
      </c>
      <c r="B352" s="1">
        <v>2021</v>
      </c>
      <c r="C352" s="1" t="s">
        <v>123</v>
      </c>
      <c r="D352" s="1" t="s">
        <v>637</v>
      </c>
      <c r="E352" s="1">
        <v>57948</v>
      </c>
      <c r="F352" s="1" t="s">
        <v>638</v>
      </c>
      <c r="G352" s="1"/>
      <c r="H352" s="1" t="s">
        <v>126</v>
      </c>
      <c r="I352" s="1" t="s">
        <v>127</v>
      </c>
      <c r="J352" s="1" t="s">
        <v>128</v>
      </c>
      <c r="K352" s="1">
        <v>10</v>
      </c>
      <c r="L352" s="1">
        <v>0.19</v>
      </c>
      <c r="M352" s="1">
        <v>16684</v>
      </c>
      <c r="N352" s="1">
        <v>8759</v>
      </c>
      <c r="O352" s="1" t="s">
        <v>905</v>
      </c>
      <c r="P352" s="1">
        <v>2011</v>
      </c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idden="1">
      <c r="A353" s="1">
        <v>15629</v>
      </c>
      <c r="B353" s="1">
        <v>2021</v>
      </c>
      <c r="C353" s="1" t="s">
        <v>123</v>
      </c>
      <c r="D353" s="1" t="s">
        <v>639</v>
      </c>
      <c r="E353" s="1">
        <v>57724</v>
      </c>
      <c r="F353" s="1" t="s">
        <v>640</v>
      </c>
      <c r="G353" s="1"/>
      <c r="H353" s="1" t="s">
        <v>126</v>
      </c>
      <c r="I353" s="1" t="s">
        <v>127</v>
      </c>
      <c r="J353" s="1" t="s">
        <v>128</v>
      </c>
      <c r="K353" s="1">
        <v>2.5</v>
      </c>
      <c r="L353" s="1">
        <v>0.14000000000000001</v>
      </c>
      <c r="M353" s="1">
        <v>3061</v>
      </c>
      <c r="N353" s="1">
        <v>1607</v>
      </c>
      <c r="O353" s="1" t="s">
        <v>905</v>
      </c>
      <c r="P353" s="1">
        <v>2011</v>
      </c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idden="1">
      <c r="A354" s="1">
        <v>15630</v>
      </c>
      <c r="B354" s="1">
        <v>2021</v>
      </c>
      <c r="C354" s="1" t="s">
        <v>123</v>
      </c>
      <c r="D354" s="1" t="s">
        <v>641</v>
      </c>
      <c r="E354" s="1">
        <v>60806</v>
      </c>
      <c r="F354" s="1" t="s">
        <v>132</v>
      </c>
      <c r="G354" s="1"/>
      <c r="H354" s="1" t="s">
        <v>126</v>
      </c>
      <c r="I354" s="1" t="s">
        <v>127</v>
      </c>
      <c r="J354" s="1" t="s">
        <v>128</v>
      </c>
      <c r="K354" s="1">
        <v>1.6</v>
      </c>
      <c r="L354" s="1">
        <v>0.154</v>
      </c>
      <c r="M354" s="1">
        <v>2158</v>
      </c>
      <c r="N354" s="1">
        <v>1133</v>
      </c>
      <c r="O354" s="1" t="s">
        <v>905</v>
      </c>
      <c r="P354" s="1">
        <v>2016</v>
      </c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idden="1">
      <c r="A355" s="1">
        <v>15631</v>
      </c>
      <c r="B355" s="1">
        <v>2021</v>
      </c>
      <c r="C355" s="1" t="s">
        <v>123</v>
      </c>
      <c r="D355" s="1" t="s">
        <v>642</v>
      </c>
      <c r="E355" s="1">
        <v>58358</v>
      </c>
      <c r="F355" s="1" t="s">
        <v>643</v>
      </c>
      <c r="G355" s="1"/>
      <c r="H355" s="1" t="s">
        <v>126</v>
      </c>
      <c r="I355" s="1" t="s">
        <v>127</v>
      </c>
      <c r="J355" s="1" t="s">
        <v>128</v>
      </c>
      <c r="K355" s="1">
        <v>4.0999999999999996</v>
      </c>
      <c r="L355" s="1">
        <v>0.14599999999999999</v>
      </c>
      <c r="M355" s="1">
        <v>5226</v>
      </c>
      <c r="N355" s="1">
        <v>2744</v>
      </c>
      <c r="O355" s="1" t="s">
        <v>905</v>
      </c>
      <c r="P355" s="1">
        <v>2013</v>
      </c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idden="1">
      <c r="A356" s="1">
        <v>15632</v>
      </c>
      <c r="B356" s="1">
        <v>2021</v>
      </c>
      <c r="C356" s="1" t="s">
        <v>123</v>
      </c>
      <c r="D356" s="1" t="s">
        <v>644</v>
      </c>
      <c r="E356" s="1">
        <v>59318</v>
      </c>
      <c r="F356" s="1" t="s">
        <v>645</v>
      </c>
      <c r="G356" s="1"/>
      <c r="H356" s="1" t="s">
        <v>126</v>
      </c>
      <c r="I356" s="1" t="s">
        <v>127</v>
      </c>
      <c r="J356" s="1" t="s">
        <v>128</v>
      </c>
      <c r="K356" s="1">
        <v>5</v>
      </c>
      <c r="L356" s="1">
        <v>0.17</v>
      </c>
      <c r="M356" s="1">
        <v>7436</v>
      </c>
      <c r="N356" s="1">
        <v>3904</v>
      </c>
      <c r="O356" s="1" t="s">
        <v>905</v>
      </c>
      <c r="P356" s="1">
        <v>2015</v>
      </c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idden="1">
      <c r="A357" s="1">
        <v>15633</v>
      </c>
      <c r="B357" s="1">
        <v>2021</v>
      </c>
      <c r="C357" s="1" t="s">
        <v>123</v>
      </c>
      <c r="D357" s="1" t="s">
        <v>646</v>
      </c>
      <c r="E357" s="1">
        <v>62903</v>
      </c>
      <c r="F357" s="1" t="s">
        <v>647</v>
      </c>
      <c r="G357" s="1"/>
      <c r="H357" s="1" t="s">
        <v>126</v>
      </c>
      <c r="I357" s="1" t="s">
        <v>127</v>
      </c>
      <c r="J357" s="1" t="s">
        <v>128</v>
      </c>
      <c r="K357" s="1">
        <v>6.1</v>
      </c>
      <c r="L357" s="1">
        <v>0.16900000000000001</v>
      </c>
      <c r="M357" s="1">
        <v>9042.3870000000006</v>
      </c>
      <c r="N357" s="1">
        <v>4747.0659999999998</v>
      </c>
      <c r="O357" s="1" t="s">
        <v>905</v>
      </c>
      <c r="P357" s="1">
        <v>2016</v>
      </c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idden="1">
      <c r="A358" s="1">
        <v>15634</v>
      </c>
      <c r="B358" s="1">
        <v>2021</v>
      </c>
      <c r="C358" s="1" t="s">
        <v>123</v>
      </c>
      <c r="D358" s="1" t="s">
        <v>646</v>
      </c>
      <c r="E358" s="1">
        <v>62903</v>
      </c>
      <c r="F358" s="1" t="s">
        <v>648</v>
      </c>
      <c r="G358" s="1"/>
      <c r="H358" s="1" t="s">
        <v>126</v>
      </c>
      <c r="I358" s="1" t="s">
        <v>127</v>
      </c>
      <c r="J358" s="1" t="s">
        <v>128</v>
      </c>
      <c r="K358" s="1">
        <v>4.5</v>
      </c>
      <c r="L358" s="1">
        <v>0.16900000000000001</v>
      </c>
      <c r="M358" s="1">
        <v>6670.6130000000003</v>
      </c>
      <c r="N358" s="1">
        <v>3501.9340000000002</v>
      </c>
      <c r="O358" s="1" t="s">
        <v>905</v>
      </c>
      <c r="P358" s="1">
        <v>2016</v>
      </c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idden="1">
      <c r="A359" s="1">
        <v>15635</v>
      </c>
      <c r="B359" s="1">
        <v>2021</v>
      </c>
      <c r="C359" s="1" t="s">
        <v>123</v>
      </c>
      <c r="D359" s="1" t="s">
        <v>649</v>
      </c>
      <c r="E359" s="1">
        <v>54980</v>
      </c>
      <c r="F359" s="1" t="s">
        <v>650</v>
      </c>
      <c r="G359" s="1"/>
      <c r="H359" s="1" t="s">
        <v>126</v>
      </c>
      <c r="I359" s="1" t="s">
        <v>155</v>
      </c>
      <c r="J359" s="1" t="s">
        <v>156</v>
      </c>
      <c r="K359" s="1">
        <v>0.8</v>
      </c>
      <c r="L359" s="1">
        <v>0.68899999999999995</v>
      </c>
      <c r="M359" s="1">
        <v>4830.7780000000002</v>
      </c>
      <c r="N359" s="1">
        <v>2094.944</v>
      </c>
      <c r="O359" s="1" t="s">
        <v>905</v>
      </c>
      <c r="P359" s="1">
        <v>1997</v>
      </c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idden="1">
      <c r="A360" s="1">
        <v>15636</v>
      </c>
      <c r="B360" s="1">
        <v>2021</v>
      </c>
      <c r="C360" s="1" t="s">
        <v>123</v>
      </c>
      <c r="D360" s="1" t="s">
        <v>649</v>
      </c>
      <c r="E360" s="1">
        <v>54980</v>
      </c>
      <c r="F360" s="1" t="s">
        <v>651</v>
      </c>
      <c r="G360" s="1"/>
      <c r="H360" s="1" t="s">
        <v>126</v>
      </c>
      <c r="I360" s="1" t="s">
        <v>155</v>
      </c>
      <c r="J360" s="1" t="s">
        <v>156</v>
      </c>
      <c r="K360" s="1">
        <v>1.6</v>
      </c>
      <c r="L360" s="1">
        <v>0.68899999999999995</v>
      </c>
      <c r="M360" s="1">
        <v>9661.5560000000005</v>
      </c>
      <c r="N360" s="1">
        <v>4189.8890000000001</v>
      </c>
      <c r="O360" s="1" t="s">
        <v>905</v>
      </c>
      <c r="P360" s="1">
        <v>2006</v>
      </c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idden="1">
      <c r="A361" s="1">
        <v>15637</v>
      </c>
      <c r="B361" s="1">
        <v>2021</v>
      </c>
      <c r="C361" s="1" t="s">
        <v>123</v>
      </c>
      <c r="D361" s="1" t="s">
        <v>649</v>
      </c>
      <c r="E361" s="1">
        <v>54980</v>
      </c>
      <c r="F361" s="1" t="s">
        <v>652</v>
      </c>
      <c r="G361" s="1"/>
      <c r="H361" s="1" t="s">
        <v>126</v>
      </c>
      <c r="I361" s="1" t="s">
        <v>155</v>
      </c>
      <c r="J361" s="1" t="s">
        <v>156</v>
      </c>
      <c r="K361" s="1">
        <v>1.6</v>
      </c>
      <c r="L361" s="1">
        <v>0.68899999999999995</v>
      </c>
      <c r="M361" s="1">
        <v>9661.5560000000005</v>
      </c>
      <c r="N361" s="1">
        <v>4189.8890000000001</v>
      </c>
      <c r="O361" s="1" t="s">
        <v>905</v>
      </c>
      <c r="P361" s="1">
        <v>2006</v>
      </c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idden="1">
      <c r="A362" s="1">
        <v>15638</v>
      </c>
      <c r="B362" s="1">
        <v>2021</v>
      </c>
      <c r="C362" s="1" t="s">
        <v>123</v>
      </c>
      <c r="D362" s="1" t="s">
        <v>649</v>
      </c>
      <c r="E362" s="1">
        <v>54980</v>
      </c>
      <c r="F362" s="1" t="s">
        <v>653</v>
      </c>
      <c r="G362" s="1"/>
      <c r="H362" s="1" t="s">
        <v>126</v>
      </c>
      <c r="I362" s="1" t="s">
        <v>155</v>
      </c>
      <c r="J362" s="1" t="s">
        <v>156</v>
      </c>
      <c r="K362" s="1">
        <v>1.6</v>
      </c>
      <c r="L362" s="1">
        <v>0.68899999999999995</v>
      </c>
      <c r="M362" s="1">
        <v>9661.5560000000005</v>
      </c>
      <c r="N362" s="1">
        <v>4189.8890000000001</v>
      </c>
      <c r="O362" s="1" t="s">
        <v>905</v>
      </c>
      <c r="P362" s="1">
        <v>2006</v>
      </c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idden="1">
      <c r="A363" s="1">
        <v>15639</v>
      </c>
      <c r="B363" s="1">
        <v>2021</v>
      </c>
      <c r="C363" s="1" t="s">
        <v>123</v>
      </c>
      <c r="D363" s="1" t="s">
        <v>649</v>
      </c>
      <c r="E363" s="1">
        <v>54980</v>
      </c>
      <c r="F363" s="1" t="s">
        <v>654</v>
      </c>
      <c r="G363" s="1"/>
      <c r="H363" s="1" t="s">
        <v>126</v>
      </c>
      <c r="I363" s="1" t="s">
        <v>155</v>
      </c>
      <c r="J363" s="1" t="s">
        <v>156</v>
      </c>
      <c r="K363" s="1">
        <v>0.8</v>
      </c>
      <c r="L363" s="1">
        <v>0.68899999999999995</v>
      </c>
      <c r="M363" s="1">
        <v>4830.7780000000002</v>
      </c>
      <c r="N363" s="1">
        <v>2094.944</v>
      </c>
      <c r="O363" s="1" t="s">
        <v>905</v>
      </c>
      <c r="P363" s="1">
        <v>1997</v>
      </c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idden="1">
      <c r="A364" s="1">
        <v>15640</v>
      </c>
      <c r="B364" s="1">
        <v>2021</v>
      </c>
      <c r="C364" s="1" t="s">
        <v>123</v>
      </c>
      <c r="D364" s="1" t="s">
        <v>649</v>
      </c>
      <c r="E364" s="1">
        <v>54980</v>
      </c>
      <c r="F364" s="1" t="s">
        <v>655</v>
      </c>
      <c r="G364" s="1"/>
      <c r="H364" s="1" t="s">
        <v>126</v>
      </c>
      <c r="I364" s="1" t="s">
        <v>155</v>
      </c>
      <c r="J364" s="1" t="s">
        <v>156</v>
      </c>
      <c r="K364" s="1">
        <v>0.8</v>
      </c>
      <c r="L364" s="1">
        <v>0.68899999999999995</v>
      </c>
      <c r="M364" s="1">
        <v>4830.7780000000002</v>
      </c>
      <c r="N364" s="1">
        <v>2094.944</v>
      </c>
      <c r="O364" s="1" t="s">
        <v>905</v>
      </c>
      <c r="P364" s="1">
        <v>1997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idden="1">
      <c r="A365" s="1">
        <v>15641</v>
      </c>
      <c r="B365" s="1">
        <v>2021</v>
      </c>
      <c r="C365" s="1" t="s">
        <v>123</v>
      </c>
      <c r="D365" s="1" t="s">
        <v>649</v>
      </c>
      <c r="E365" s="1">
        <v>54980</v>
      </c>
      <c r="F365" s="1" t="s">
        <v>656</v>
      </c>
      <c r="G365" s="1"/>
      <c r="H365" s="1" t="s">
        <v>126</v>
      </c>
      <c r="I365" s="1" t="s">
        <v>155</v>
      </c>
      <c r="J365" s="1" t="s">
        <v>156</v>
      </c>
      <c r="K365" s="1">
        <v>0.8</v>
      </c>
      <c r="L365" s="1">
        <v>0.68899999999999995</v>
      </c>
      <c r="M365" s="1">
        <v>4830.7780000000002</v>
      </c>
      <c r="N365" s="1">
        <v>2094.944</v>
      </c>
      <c r="O365" s="1" t="s">
        <v>905</v>
      </c>
      <c r="P365" s="1">
        <v>1997</v>
      </c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idden="1">
      <c r="A366" s="1">
        <v>15642</v>
      </c>
      <c r="B366" s="1">
        <v>2021</v>
      </c>
      <c r="C366" s="1" t="s">
        <v>123</v>
      </c>
      <c r="D366" s="1" t="s">
        <v>649</v>
      </c>
      <c r="E366" s="1">
        <v>54980</v>
      </c>
      <c r="F366" s="1" t="s">
        <v>657</v>
      </c>
      <c r="G366" s="1"/>
      <c r="H366" s="1" t="s">
        <v>126</v>
      </c>
      <c r="I366" s="1" t="s">
        <v>155</v>
      </c>
      <c r="J366" s="1" t="s">
        <v>156</v>
      </c>
      <c r="K366" s="1">
        <v>0.8</v>
      </c>
      <c r="L366" s="1">
        <v>0.68899999999999995</v>
      </c>
      <c r="M366" s="1">
        <v>4830.7780000000002</v>
      </c>
      <c r="N366" s="1">
        <v>2094.944</v>
      </c>
      <c r="O366" s="1" t="s">
        <v>905</v>
      </c>
      <c r="P366" s="1">
        <v>1997</v>
      </c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idden="1">
      <c r="A367" s="1">
        <v>15643</v>
      </c>
      <c r="B367" s="1">
        <v>2021</v>
      </c>
      <c r="C367" s="1" t="s">
        <v>123</v>
      </c>
      <c r="D367" s="1" t="s">
        <v>649</v>
      </c>
      <c r="E367" s="1">
        <v>54980</v>
      </c>
      <c r="F367" s="1" t="s">
        <v>658</v>
      </c>
      <c r="G367" s="1"/>
      <c r="H367" s="1" t="s">
        <v>126</v>
      </c>
      <c r="I367" s="1" t="s">
        <v>155</v>
      </c>
      <c r="J367" s="1" t="s">
        <v>156</v>
      </c>
      <c r="K367" s="1">
        <v>0.8</v>
      </c>
      <c r="L367" s="1">
        <v>0.68899999999999995</v>
      </c>
      <c r="M367" s="1">
        <v>4830.7780000000002</v>
      </c>
      <c r="N367" s="1">
        <v>2094.944</v>
      </c>
      <c r="O367" s="1" t="s">
        <v>905</v>
      </c>
      <c r="P367" s="1">
        <v>1997</v>
      </c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idden="1">
      <c r="A368" s="1">
        <v>15644</v>
      </c>
      <c r="B368" s="1">
        <v>2021</v>
      </c>
      <c r="C368" s="1" t="s">
        <v>123</v>
      </c>
      <c r="D368" s="1" t="s">
        <v>649</v>
      </c>
      <c r="E368" s="1">
        <v>54980</v>
      </c>
      <c r="F368" s="1" t="s">
        <v>659</v>
      </c>
      <c r="G368" s="1"/>
      <c r="H368" s="1" t="s">
        <v>126</v>
      </c>
      <c r="I368" s="1" t="s">
        <v>155</v>
      </c>
      <c r="J368" s="1" t="s">
        <v>156</v>
      </c>
      <c r="K368" s="1">
        <v>1.6</v>
      </c>
      <c r="L368" s="1">
        <v>0.68899999999999995</v>
      </c>
      <c r="M368" s="1">
        <v>9661.5560000000005</v>
      </c>
      <c r="N368" s="1">
        <v>4189.8890000000001</v>
      </c>
      <c r="O368" s="1" t="s">
        <v>905</v>
      </c>
      <c r="P368" s="1">
        <v>2006</v>
      </c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idden="1">
      <c r="A369" s="1">
        <v>15645</v>
      </c>
      <c r="B369" s="1">
        <v>2021</v>
      </c>
      <c r="C369" s="1" t="s">
        <v>123</v>
      </c>
      <c r="D369" s="1" t="s">
        <v>649</v>
      </c>
      <c r="E369" s="1">
        <v>54980</v>
      </c>
      <c r="F369" s="1" t="s">
        <v>660</v>
      </c>
      <c r="G369" s="1"/>
      <c r="H369" s="1" t="s">
        <v>126</v>
      </c>
      <c r="I369" s="1" t="s">
        <v>155</v>
      </c>
      <c r="J369" s="1" t="s">
        <v>156</v>
      </c>
      <c r="K369" s="1">
        <v>1.6</v>
      </c>
      <c r="L369" s="1">
        <v>0.68899999999999995</v>
      </c>
      <c r="M369" s="1">
        <v>9661.5560000000005</v>
      </c>
      <c r="N369" s="1">
        <v>4189.8890000000001</v>
      </c>
      <c r="O369" s="1" t="s">
        <v>905</v>
      </c>
      <c r="P369" s="1">
        <v>2006</v>
      </c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idden="1">
      <c r="A370" s="1">
        <v>15646</v>
      </c>
      <c r="B370" s="1">
        <v>2021</v>
      </c>
      <c r="C370" s="1" t="s">
        <v>123</v>
      </c>
      <c r="D370" s="1" t="s">
        <v>649</v>
      </c>
      <c r="E370" s="1">
        <v>54980</v>
      </c>
      <c r="F370" s="1" t="s">
        <v>661</v>
      </c>
      <c r="G370" s="1"/>
      <c r="H370" s="1" t="s">
        <v>126</v>
      </c>
      <c r="I370" s="1" t="s">
        <v>155</v>
      </c>
      <c r="J370" s="1" t="s">
        <v>156</v>
      </c>
      <c r="K370" s="1">
        <v>1.6</v>
      </c>
      <c r="L370" s="1">
        <v>0.68899999999999995</v>
      </c>
      <c r="M370" s="1">
        <v>9661.5560000000005</v>
      </c>
      <c r="N370" s="1">
        <v>4189.8890000000001</v>
      </c>
      <c r="O370" s="1" t="s">
        <v>905</v>
      </c>
      <c r="P370" s="1">
        <v>2006</v>
      </c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idden="1">
      <c r="A371" s="1">
        <v>15647</v>
      </c>
      <c r="B371" s="1">
        <v>2021</v>
      </c>
      <c r="C371" s="1" t="s">
        <v>123</v>
      </c>
      <c r="D371" s="1" t="s">
        <v>662</v>
      </c>
      <c r="E371" s="1">
        <v>61600</v>
      </c>
      <c r="F371" s="1" t="s">
        <v>663</v>
      </c>
      <c r="G371" s="1"/>
      <c r="H371" s="1" t="s">
        <v>126</v>
      </c>
      <c r="I371" s="1" t="s">
        <v>127</v>
      </c>
      <c r="J371" s="1" t="s">
        <v>128</v>
      </c>
      <c r="K371" s="1">
        <v>8.8000000000000007</v>
      </c>
      <c r="L371" s="1">
        <v>0.17599999999999999</v>
      </c>
      <c r="M371" s="1">
        <v>13554</v>
      </c>
      <c r="N371" s="1">
        <v>7116</v>
      </c>
      <c r="O371" s="1" t="s">
        <v>905</v>
      </c>
      <c r="P371" s="1">
        <v>2018</v>
      </c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idden="1">
      <c r="A372" s="1">
        <v>15648</v>
      </c>
      <c r="B372" s="1">
        <v>2021</v>
      </c>
      <c r="C372" s="1" t="s">
        <v>123</v>
      </c>
      <c r="D372" s="1" t="s">
        <v>664</v>
      </c>
      <c r="E372" s="1">
        <v>62622</v>
      </c>
      <c r="F372" s="1" t="s">
        <v>665</v>
      </c>
      <c r="G372" s="1"/>
      <c r="H372" s="1" t="s">
        <v>209</v>
      </c>
      <c r="I372" s="1" t="s">
        <v>155</v>
      </c>
      <c r="J372" s="1" t="s">
        <v>166</v>
      </c>
      <c r="K372" s="1">
        <v>1</v>
      </c>
      <c r="L372" s="1">
        <v>0.17499999999999999</v>
      </c>
      <c r="M372" s="1">
        <v>1533</v>
      </c>
      <c r="N372" s="1">
        <v>771.75</v>
      </c>
      <c r="O372" s="1" t="s">
        <v>905</v>
      </c>
      <c r="P372" s="1">
        <v>2012</v>
      </c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idden="1">
      <c r="A373" s="1">
        <v>15649</v>
      </c>
      <c r="B373" s="1">
        <v>2021</v>
      </c>
      <c r="C373" s="1" t="s">
        <v>123</v>
      </c>
      <c r="D373" s="1" t="s">
        <v>664</v>
      </c>
      <c r="E373" s="1">
        <v>62622</v>
      </c>
      <c r="F373" s="1" t="s">
        <v>666</v>
      </c>
      <c r="G373" s="1"/>
      <c r="H373" s="1" t="s">
        <v>667</v>
      </c>
      <c r="I373" s="1" t="s">
        <v>155</v>
      </c>
      <c r="J373" s="1" t="s">
        <v>166</v>
      </c>
      <c r="K373" s="1">
        <v>1</v>
      </c>
      <c r="L373" s="1">
        <v>0.17499999999999999</v>
      </c>
      <c r="M373" s="1">
        <v>1533</v>
      </c>
      <c r="N373" s="1">
        <v>771.75</v>
      </c>
      <c r="O373" s="1" t="s">
        <v>905</v>
      </c>
      <c r="P373" s="1">
        <v>2012</v>
      </c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idden="1">
      <c r="A374" s="1">
        <v>15650</v>
      </c>
      <c r="B374" s="1">
        <v>2021</v>
      </c>
      <c r="C374" s="1" t="s">
        <v>123</v>
      </c>
      <c r="D374" s="1" t="s">
        <v>664</v>
      </c>
      <c r="E374" s="1">
        <v>62622</v>
      </c>
      <c r="F374" s="1" t="s">
        <v>668</v>
      </c>
      <c r="G374" s="1"/>
      <c r="H374" s="1" t="s">
        <v>126</v>
      </c>
      <c r="I374" s="1" t="s">
        <v>155</v>
      </c>
      <c r="J374" s="1" t="s">
        <v>218</v>
      </c>
      <c r="K374" s="1">
        <v>2</v>
      </c>
      <c r="L374" s="1">
        <v>0.17499999999999999</v>
      </c>
      <c r="M374" s="1">
        <v>3066</v>
      </c>
      <c r="N374" s="1">
        <v>1543.5</v>
      </c>
      <c r="O374" s="1" t="s">
        <v>905</v>
      </c>
      <c r="P374" s="1">
        <v>2012</v>
      </c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idden="1">
      <c r="A375" s="1">
        <v>15651</v>
      </c>
      <c r="B375" s="1">
        <v>2021</v>
      </c>
      <c r="C375" s="1" t="s">
        <v>123</v>
      </c>
      <c r="D375" s="1" t="s">
        <v>669</v>
      </c>
      <c r="E375" s="1">
        <v>62439</v>
      </c>
      <c r="F375" s="1" t="s">
        <v>464</v>
      </c>
      <c r="G375" s="1"/>
      <c r="H375" s="1" t="s">
        <v>126</v>
      </c>
      <c r="I375" s="1" t="s">
        <v>127</v>
      </c>
      <c r="J375" s="1" t="s">
        <v>128</v>
      </c>
      <c r="K375" s="1">
        <v>2.8</v>
      </c>
      <c r="L375" s="1">
        <v>0.188</v>
      </c>
      <c r="M375" s="1">
        <v>4615</v>
      </c>
      <c r="N375" s="1">
        <v>2423</v>
      </c>
      <c r="O375" s="1" t="s">
        <v>905</v>
      </c>
      <c r="P375" s="1">
        <v>2016</v>
      </c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idden="1">
      <c r="A376" s="1">
        <v>15652</v>
      </c>
      <c r="B376" s="1">
        <v>2021</v>
      </c>
      <c r="C376" s="1" t="s">
        <v>123</v>
      </c>
      <c r="D376" s="1" t="s">
        <v>670</v>
      </c>
      <c r="E376" s="1">
        <v>58569</v>
      </c>
      <c r="F376" s="1" t="s">
        <v>134</v>
      </c>
      <c r="G376" s="1"/>
      <c r="H376" s="1" t="s">
        <v>126</v>
      </c>
      <c r="I376" s="1" t="s">
        <v>127</v>
      </c>
      <c r="J376" s="1" t="s">
        <v>128</v>
      </c>
      <c r="K376" s="1">
        <v>5</v>
      </c>
      <c r="L376" s="1">
        <v>0.18</v>
      </c>
      <c r="M376" s="1">
        <v>7887</v>
      </c>
      <c r="N376" s="1">
        <v>4141</v>
      </c>
      <c r="O376" s="1" t="s">
        <v>905</v>
      </c>
      <c r="P376" s="1">
        <v>2011</v>
      </c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idden="1">
      <c r="A377" s="1">
        <v>15653</v>
      </c>
      <c r="B377" s="1">
        <v>2021</v>
      </c>
      <c r="C377" s="1" t="s">
        <v>123</v>
      </c>
      <c r="D377" s="1" t="s">
        <v>671</v>
      </c>
      <c r="E377" s="1">
        <v>59001</v>
      </c>
      <c r="F377" s="1" t="s">
        <v>672</v>
      </c>
      <c r="G377" s="1"/>
      <c r="H377" s="1" t="s">
        <v>126</v>
      </c>
      <c r="I377" s="1" t="s">
        <v>127</v>
      </c>
      <c r="J377" s="1" t="s">
        <v>128</v>
      </c>
      <c r="K377" s="1">
        <v>7.8</v>
      </c>
      <c r="L377" s="1">
        <v>0.184</v>
      </c>
      <c r="M377" s="1">
        <v>12562</v>
      </c>
      <c r="N377" s="1">
        <v>6595</v>
      </c>
      <c r="O377" s="1" t="s">
        <v>905</v>
      </c>
      <c r="P377" s="1">
        <v>2015</v>
      </c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idden="1">
      <c r="A378" s="1">
        <v>15654</v>
      </c>
      <c r="B378" s="1">
        <v>2021</v>
      </c>
      <c r="C378" s="1" t="s">
        <v>123</v>
      </c>
      <c r="D378" s="1" t="s">
        <v>673</v>
      </c>
      <c r="E378" s="1">
        <v>50799</v>
      </c>
      <c r="F378" s="1" t="s">
        <v>269</v>
      </c>
      <c r="G378" s="1"/>
      <c r="H378" s="1" t="s">
        <v>126</v>
      </c>
      <c r="I378" s="1" t="s">
        <v>238</v>
      </c>
      <c r="J378" s="1" t="s">
        <v>166</v>
      </c>
      <c r="K378" s="1">
        <v>45.9</v>
      </c>
      <c r="L378" s="1">
        <v>7.0000000000000001E-3</v>
      </c>
      <c r="M378" s="1">
        <v>2862</v>
      </c>
      <c r="N378" s="1">
        <v>2592</v>
      </c>
      <c r="O378" s="1" t="s">
        <v>906</v>
      </c>
      <c r="P378" s="1">
        <v>1991</v>
      </c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idden="1">
      <c r="A379" s="1">
        <v>15655</v>
      </c>
      <c r="B379" s="1">
        <v>2021</v>
      </c>
      <c r="C379" s="1" t="s">
        <v>123</v>
      </c>
      <c r="D379" s="1" t="s">
        <v>673</v>
      </c>
      <c r="E379" s="1">
        <v>50799</v>
      </c>
      <c r="F379" s="1" t="s">
        <v>270</v>
      </c>
      <c r="G379" s="1"/>
      <c r="H379" s="1" t="s">
        <v>126</v>
      </c>
      <c r="I379" s="1" t="s">
        <v>238</v>
      </c>
      <c r="J379" s="1" t="s">
        <v>166</v>
      </c>
      <c r="K379" s="1">
        <v>45.9</v>
      </c>
      <c r="L379" s="1">
        <v>8.9999999999999993E-3</v>
      </c>
      <c r="M379" s="1">
        <v>3477</v>
      </c>
      <c r="N379" s="1">
        <v>3268</v>
      </c>
      <c r="O379" s="1" t="s">
        <v>906</v>
      </c>
      <c r="P379" s="1">
        <v>1991</v>
      </c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idden="1">
      <c r="A380" s="1">
        <v>15656</v>
      </c>
      <c r="B380" s="1">
        <v>2021</v>
      </c>
      <c r="C380" s="1" t="s">
        <v>123</v>
      </c>
      <c r="D380" s="1" t="s">
        <v>673</v>
      </c>
      <c r="E380" s="1">
        <v>50799</v>
      </c>
      <c r="F380" s="1" t="s">
        <v>442</v>
      </c>
      <c r="G380" s="1">
        <v>2</v>
      </c>
      <c r="H380" s="1" t="s">
        <v>126</v>
      </c>
      <c r="I380" s="1" t="s">
        <v>243</v>
      </c>
      <c r="J380" s="1" t="s">
        <v>166</v>
      </c>
      <c r="K380" s="1">
        <v>21.6</v>
      </c>
      <c r="L380" s="1">
        <v>7.0000000000000001E-3</v>
      </c>
      <c r="M380" s="1">
        <v>1362</v>
      </c>
      <c r="N380" s="1">
        <v>1290</v>
      </c>
      <c r="O380" s="1" t="s">
        <v>906</v>
      </c>
      <c r="P380" s="1">
        <v>1991</v>
      </c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idden="1">
      <c r="A381" s="1">
        <v>15657</v>
      </c>
      <c r="B381" s="1">
        <v>2021</v>
      </c>
      <c r="C381" s="1" t="s">
        <v>123</v>
      </c>
      <c r="D381" s="1" t="s">
        <v>673</v>
      </c>
      <c r="E381" s="1">
        <v>50799</v>
      </c>
      <c r="F381" s="1" t="s">
        <v>460</v>
      </c>
      <c r="G381" s="1">
        <v>2</v>
      </c>
      <c r="H381" s="1" t="s">
        <v>126</v>
      </c>
      <c r="I381" s="1" t="s">
        <v>243</v>
      </c>
      <c r="J381" s="1" t="s">
        <v>166</v>
      </c>
      <c r="K381" s="1">
        <v>21.6</v>
      </c>
      <c r="L381" s="1">
        <v>7.0000000000000001E-3</v>
      </c>
      <c r="M381" s="1">
        <v>1359</v>
      </c>
      <c r="N381" s="1">
        <v>1282</v>
      </c>
      <c r="O381" s="1" t="s">
        <v>906</v>
      </c>
      <c r="P381" s="1">
        <v>1991</v>
      </c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idden="1">
      <c r="A382" s="1">
        <v>15658</v>
      </c>
      <c r="B382" s="1">
        <v>2021</v>
      </c>
      <c r="C382" s="1" t="s">
        <v>123</v>
      </c>
      <c r="D382" s="1" t="s">
        <v>674</v>
      </c>
      <c r="E382" s="1">
        <v>59544</v>
      </c>
      <c r="F382" s="1" t="s">
        <v>132</v>
      </c>
      <c r="G382" s="1"/>
      <c r="H382" s="1" t="s">
        <v>126</v>
      </c>
      <c r="I382" s="1" t="s">
        <v>127</v>
      </c>
      <c r="J382" s="1" t="s">
        <v>128</v>
      </c>
      <c r="K382" s="1">
        <v>1.3</v>
      </c>
      <c r="L382" s="1">
        <v>8.4000000000000005E-2</v>
      </c>
      <c r="M382" s="1">
        <v>962</v>
      </c>
      <c r="N382" s="1">
        <v>505</v>
      </c>
      <c r="O382" s="1" t="s">
        <v>905</v>
      </c>
      <c r="P382" s="1">
        <v>2012</v>
      </c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idden="1">
      <c r="A383" s="1">
        <v>15659</v>
      </c>
      <c r="B383" s="1">
        <v>2021</v>
      </c>
      <c r="C383" s="1" t="s">
        <v>123</v>
      </c>
      <c r="D383" s="1" t="s">
        <v>675</v>
      </c>
      <c r="E383" s="1">
        <v>50311</v>
      </c>
      <c r="F383" s="1" t="s">
        <v>269</v>
      </c>
      <c r="G383" s="1"/>
      <c r="H383" s="1" t="s">
        <v>209</v>
      </c>
      <c r="I383" s="1" t="s">
        <v>440</v>
      </c>
      <c r="J383" s="1" t="s">
        <v>441</v>
      </c>
      <c r="K383" s="1">
        <v>0.6</v>
      </c>
      <c r="L383" s="1"/>
      <c r="M383" s="1"/>
      <c r="N383" s="1"/>
      <c r="O383" s="1"/>
      <c r="P383" s="1">
        <v>1935</v>
      </c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idden="1">
      <c r="A384" s="1">
        <v>15660</v>
      </c>
      <c r="B384" s="1">
        <v>2021</v>
      </c>
      <c r="C384" s="1" t="s">
        <v>123</v>
      </c>
      <c r="D384" s="1" t="s">
        <v>675</v>
      </c>
      <c r="E384" s="1">
        <v>50311</v>
      </c>
      <c r="F384" s="1" t="s">
        <v>270</v>
      </c>
      <c r="G384" s="1"/>
      <c r="H384" s="1" t="s">
        <v>209</v>
      </c>
      <c r="I384" s="1" t="s">
        <v>440</v>
      </c>
      <c r="J384" s="1" t="s">
        <v>441</v>
      </c>
      <c r="K384" s="1">
        <v>0.6</v>
      </c>
      <c r="L384" s="1"/>
      <c r="M384" s="1"/>
      <c r="N384" s="1"/>
      <c r="O384" s="1"/>
      <c r="P384" s="1">
        <v>1935</v>
      </c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idden="1">
      <c r="A385" s="1">
        <v>15661</v>
      </c>
      <c r="B385" s="1">
        <v>2021</v>
      </c>
      <c r="C385" s="1" t="s">
        <v>123</v>
      </c>
      <c r="D385" s="1" t="s">
        <v>675</v>
      </c>
      <c r="E385" s="1">
        <v>50311</v>
      </c>
      <c r="F385" s="1" t="s">
        <v>442</v>
      </c>
      <c r="G385" s="1"/>
      <c r="H385" s="1" t="s">
        <v>209</v>
      </c>
      <c r="I385" s="1" t="s">
        <v>440</v>
      </c>
      <c r="J385" s="1" t="s">
        <v>441</v>
      </c>
      <c r="K385" s="1">
        <v>0.6</v>
      </c>
      <c r="L385" s="1"/>
      <c r="M385" s="1"/>
      <c r="N385" s="1"/>
      <c r="O385" s="1"/>
      <c r="P385" s="1">
        <v>1935</v>
      </c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idden="1">
      <c r="A386" s="1">
        <v>15662</v>
      </c>
      <c r="B386" s="1">
        <v>2021</v>
      </c>
      <c r="C386" s="1" t="s">
        <v>123</v>
      </c>
      <c r="D386" s="1" t="s">
        <v>675</v>
      </c>
      <c r="E386" s="1">
        <v>50311</v>
      </c>
      <c r="F386" s="1" t="s">
        <v>460</v>
      </c>
      <c r="G386" s="1"/>
      <c r="H386" s="1" t="s">
        <v>209</v>
      </c>
      <c r="I386" s="1" t="s">
        <v>440</v>
      </c>
      <c r="J386" s="1" t="s">
        <v>441</v>
      </c>
      <c r="K386" s="1">
        <v>0.6</v>
      </c>
      <c r="L386" s="1"/>
      <c r="M386" s="1"/>
      <c r="N386" s="1"/>
      <c r="O386" s="1"/>
      <c r="P386" s="1">
        <v>1935</v>
      </c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idden="1">
      <c r="A387" s="1">
        <v>15663</v>
      </c>
      <c r="B387" s="1">
        <v>2021</v>
      </c>
      <c r="C387" s="1" t="s">
        <v>123</v>
      </c>
      <c r="D387" s="1" t="s">
        <v>676</v>
      </c>
      <c r="E387" s="1">
        <v>58896</v>
      </c>
      <c r="F387" s="1" t="s">
        <v>336</v>
      </c>
      <c r="G387" s="1"/>
      <c r="H387" s="1" t="s">
        <v>126</v>
      </c>
      <c r="I387" s="1" t="s">
        <v>127</v>
      </c>
      <c r="J387" s="1" t="s">
        <v>128</v>
      </c>
      <c r="K387" s="1">
        <v>1</v>
      </c>
      <c r="L387" s="1">
        <v>9.9000000000000005E-2</v>
      </c>
      <c r="M387" s="1">
        <v>865</v>
      </c>
      <c r="N387" s="1">
        <v>454</v>
      </c>
      <c r="O387" s="1" t="s">
        <v>905</v>
      </c>
      <c r="P387" s="1">
        <v>2013</v>
      </c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idden="1">
      <c r="A388" s="1">
        <v>15664</v>
      </c>
      <c r="B388" s="1">
        <v>2021</v>
      </c>
      <c r="C388" s="1" t="s">
        <v>123</v>
      </c>
      <c r="D388" s="1" t="s">
        <v>677</v>
      </c>
      <c r="E388" s="1">
        <v>50628</v>
      </c>
      <c r="F388" s="1" t="s">
        <v>269</v>
      </c>
      <c r="G388" s="1"/>
      <c r="H388" s="1" t="s">
        <v>126</v>
      </c>
      <c r="I388" s="1" t="s">
        <v>165</v>
      </c>
      <c r="J388" s="1" t="s">
        <v>166</v>
      </c>
      <c r="K388" s="1">
        <v>30.5</v>
      </c>
      <c r="L388" s="1">
        <v>0.496</v>
      </c>
      <c r="M388" s="1">
        <v>132457</v>
      </c>
      <c r="N388" s="1">
        <v>56132</v>
      </c>
      <c r="O388" s="1" t="s">
        <v>905</v>
      </c>
      <c r="P388" s="1">
        <v>1991</v>
      </c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idden="1">
      <c r="A389" s="1">
        <v>15665</v>
      </c>
      <c r="B389" s="1">
        <v>2021</v>
      </c>
      <c r="C389" s="1" t="s">
        <v>123</v>
      </c>
      <c r="D389" s="1" t="s">
        <v>677</v>
      </c>
      <c r="E389" s="1">
        <v>50628</v>
      </c>
      <c r="F389" s="1" t="s">
        <v>270</v>
      </c>
      <c r="G389" s="1">
        <v>4</v>
      </c>
      <c r="H389" s="1" t="s">
        <v>126</v>
      </c>
      <c r="I389" s="1" t="s">
        <v>271</v>
      </c>
      <c r="J389" s="1" t="s">
        <v>678</v>
      </c>
      <c r="K389" s="1">
        <v>15</v>
      </c>
      <c r="L389" s="1">
        <v>0.252</v>
      </c>
      <c r="M389" s="1">
        <v>33103.19</v>
      </c>
      <c r="N389" s="1">
        <v>16728.62</v>
      </c>
      <c r="O389" s="1" t="s">
        <v>906</v>
      </c>
      <c r="P389" s="1">
        <v>1982</v>
      </c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idden="1">
      <c r="A390" s="1">
        <v>15666</v>
      </c>
      <c r="B390" s="1">
        <v>2021</v>
      </c>
      <c r="C390" s="1" t="s">
        <v>123</v>
      </c>
      <c r="D390" s="1" t="s">
        <v>677</v>
      </c>
      <c r="E390" s="1">
        <v>50628</v>
      </c>
      <c r="F390" s="1" t="s">
        <v>442</v>
      </c>
      <c r="G390" s="1">
        <v>4</v>
      </c>
      <c r="H390" s="1" t="s">
        <v>126</v>
      </c>
      <c r="I390" s="1" t="s">
        <v>271</v>
      </c>
      <c r="J390" s="1" t="s">
        <v>678</v>
      </c>
      <c r="K390" s="1">
        <v>15</v>
      </c>
      <c r="L390" s="1">
        <v>0.36399999999999999</v>
      </c>
      <c r="M390" s="1">
        <v>47845.25</v>
      </c>
      <c r="N390" s="1">
        <v>17758.759999999998</v>
      </c>
      <c r="O390" s="1" t="s">
        <v>906</v>
      </c>
      <c r="P390" s="1">
        <v>1991</v>
      </c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idden="1">
      <c r="A391" s="1">
        <v>15667</v>
      </c>
      <c r="B391" s="1">
        <v>2021</v>
      </c>
      <c r="C391" s="1" t="s">
        <v>123</v>
      </c>
      <c r="D391" s="1" t="s">
        <v>677</v>
      </c>
      <c r="E391" s="1">
        <v>50628</v>
      </c>
      <c r="F391" s="1" t="s">
        <v>460</v>
      </c>
      <c r="G391" s="1"/>
      <c r="H391" s="1" t="s">
        <v>209</v>
      </c>
      <c r="I391" s="1" t="s">
        <v>225</v>
      </c>
      <c r="J391" s="1" t="s">
        <v>679</v>
      </c>
      <c r="K391" s="1">
        <v>18</v>
      </c>
      <c r="L391" s="1">
        <v>0</v>
      </c>
      <c r="M391" s="1">
        <v>0</v>
      </c>
      <c r="N391" s="1">
        <v>0</v>
      </c>
      <c r="O391" s="1" t="s">
        <v>905</v>
      </c>
      <c r="P391" s="1">
        <v>2006</v>
      </c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idden="1">
      <c r="A392" s="1">
        <v>15668</v>
      </c>
      <c r="B392" s="1">
        <v>2021</v>
      </c>
      <c r="C392" s="1" t="s">
        <v>123</v>
      </c>
      <c r="D392" s="1" t="s">
        <v>680</v>
      </c>
      <c r="E392" s="1">
        <v>10099</v>
      </c>
      <c r="F392" s="1" t="s">
        <v>269</v>
      </c>
      <c r="G392" s="1"/>
      <c r="H392" s="1" t="s">
        <v>126</v>
      </c>
      <c r="I392" s="1" t="s">
        <v>238</v>
      </c>
      <c r="J392" s="1" t="s">
        <v>166</v>
      </c>
      <c r="K392" s="1">
        <v>95.2</v>
      </c>
      <c r="L392" s="1">
        <v>3.5000000000000003E-2</v>
      </c>
      <c r="M392" s="1">
        <v>28971</v>
      </c>
      <c r="N392" s="1">
        <v>19786</v>
      </c>
      <c r="O392" s="1" t="s">
        <v>906</v>
      </c>
      <c r="P392" s="1">
        <v>1992</v>
      </c>
      <c r="Q392" s="1">
        <v>2022</v>
      </c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idden="1">
      <c r="A393" s="1">
        <v>15669</v>
      </c>
      <c r="B393" s="1">
        <v>2021</v>
      </c>
      <c r="C393" s="1" t="s">
        <v>123</v>
      </c>
      <c r="D393" s="1" t="s">
        <v>680</v>
      </c>
      <c r="E393" s="1">
        <v>10099</v>
      </c>
      <c r="F393" s="1" t="s">
        <v>270</v>
      </c>
      <c r="G393" s="1">
        <v>1</v>
      </c>
      <c r="H393" s="1" t="s">
        <v>126</v>
      </c>
      <c r="I393" s="1" t="s">
        <v>243</v>
      </c>
      <c r="J393" s="1" t="s">
        <v>166</v>
      </c>
      <c r="K393" s="1">
        <v>45</v>
      </c>
      <c r="L393" s="1">
        <v>3.5000000000000003E-2</v>
      </c>
      <c r="M393" s="1">
        <v>13944</v>
      </c>
      <c r="N393" s="1">
        <v>9905</v>
      </c>
      <c r="O393" s="1" t="s">
        <v>906</v>
      </c>
      <c r="P393" s="1">
        <v>1992</v>
      </c>
      <c r="Q393" s="1">
        <v>2022</v>
      </c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idden="1">
      <c r="A394" s="1">
        <v>15670</v>
      </c>
      <c r="B394" s="1">
        <v>2021</v>
      </c>
      <c r="C394" s="1" t="s">
        <v>123</v>
      </c>
      <c r="D394" s="1" t="s">
        <v>681</v>
      </c>
      <c r="E394" s="1">
        <v>61073</v>
      </c>
      <c r="F394" s="1" t="s">
        <v>682</v>
      </c>
      <c r="G394" s="1"/>
      <c r="H394" s="1" t="s">
        <v>126</v>
      </c>
      <c r="I394" s="1" t="s">
        <v>127</v>
      </c>
      <c r="J394" s="1" t="s">
        <v>128</v>
      </c>
      <c r="K394" s="1">
        <v>8.8000000000000007</v>
      </c>
      <c r="L394" s="1">
        <v>0.17299999999999999</v>
      </c>
      <c r="M394" s="1">
        <v>13327</v>
      </c>
      <c r="N394" s="1">
        <v>6997</v>
      </c>
      <c r="O394" s="1" t="s">
        <v>905</v>
      </c>
      <c r="P394" s="1">
        <v>2017</v>
      </c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idden="1">
      <c r="A395" s="1">
        <v>15671</v>
      </c>
      <c r="B395" s="1">
        <v>2021</v>
      </c>
      <c r="C395" s="1" t="s">
        <v>123</v>
      </c>
      <c r="D395" s="1" t="s">
        <v>683</v>
      </c>
      <c r="E395" s="1">
        <v>61074</v>
      </c>
      <c r="F395" s="1" t="s">
        <v>684</v>
      </c>
      <c r="G395" s="1"/>
      <c r="H395" s="1" t="s">
        <v>126</v>
      </c>
      <c r="I395" s="1" t="s">
        <v>127</v>
      </c>
      <c r="J395" s="1" t="s">
        <v>128</v>
      </c>
      <c r="K395" s="1">
        <v>8.8000000000000007</v>
      </c>
      <c r="L395" s="1">
        <v>0.17299999999999999</v>
      </c>
      <c r="M395" s="1">
        <v>13340</v>
      </c>
      <c r="N395" s="1">
        <v>7003</v>
      </c>
      <c r="O395" s="1" t="s">
        <v>905</v>
      </c>
      <c r="P395" s="1">
        <v>2017</v>
      </c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idden="1">
      <c r="A396" s="1">
        <v>15672</v>
      </c>
      <c r="B396" s="1">
        <v>2021</v>
      </c>
      <c r="C396" s="1" t="s">
        <v>123</v>
      </c>
      <c r="D396" s="1" t="s">
        <v>685</v>
      </c>
      <c r="E396" s="1">
        <v>65467</v>
      </c>
      <c r="F396" s="1" t="s">
        <v>686</v>
      </c>
      <c r="G396" s="1"/>
      <c r="H396" s="1" t="s">
        <v>126</v>
      </c>
      <c r="I396" s="1" t="s">
        <v>127</v>
      </c>
      <c r="J396" s="1" t="s">
        <v>128</v>
      </c>
      <c r="K396" s="1">
        <v>12</v>
      </c>
      <c r="L396" s="1">
        <v>0.159</v>
      </c>
      <c r="M396" s="1">
        <v>16740</v>
      </c>
      <c r="N396" s="1">
        <v>8788</v>
      </c>
      <c r="O396" s="1" t="s">
        <v>905</v>
      </c>
      <c r="P396" s="1">
        <v>2019</v>
      </c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idden="1">
      <c r="A397" s="1">
        <v>15673</v>
      </c>
      <c r="B397" s="1">
        <v>2021</v>
      </c>
      <c r="C397" s="1" t="s">
        <v>123</v>
      </c>
      <c r="D397" s="1" t="s">
        <v>687</v>
      </c>
      <c r="E397" s="1">
        <v>56511</v>
      </c>
      <c r="F397" s="1" t="s">
        <v>269</v>
      </c>
      <c r="G397" s="1"/>
      <c r="H397" s="1" t="s">
        <v>126</v>
      </c>
      <c r="I397" s="1" t="s">
        <v>155</v>
      </c>
      <c r="J397" s="1" t="s">
        <v>156</v>
      </c>
      <c r="K397" s="1">
        <v>0.9</v>
      </c>
      <c r="L397" s="1">
        <v>0.34100000000000003</v>
      </c>
      <c r="M397" s="1">
        <v>2685</v>
      </c>
      <c r="N397" s="1">
        <v>1087.5</v>
      </c>
      <c r="O397" s="1" t="s">
        <v>905</v>
      </c>
      <c r="P397" s="1">
        <v>2004</v>
      </c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idden="1">
      <c r="A398" s="1">
        <v>15674</v>
      </c>
      <c r="B398" s="1">
        <v>2021</v>
      </c>
      <c r="C398" s="1" t="s">
        <v>123</v>
      </c>
      <c r="D398" s="1" t="s">
        <v>687</v>
      </c>
      <c r="E398" s="1">
        <v>56511</v>
      </c>
      <c r="F398" s="1" t="s">
        <v>270</v>
      </c>
      <c r="G398" s="1"/>
      <c r="H398" s="1" t="s">
        <v>126</v>
      </c>
      <c r="I398" s="1" t="s">
        <v>155</v>
      </c>
      <c r="J398" s="1" t="s">
        <v>156</v>
      </c>
      <c r="K398" s="1">
        <v>0.9</v>
      </c>
      <c r="L398" s="1">
        <v>0.34100000000000003</v>
      </c>
      <c r="M398" s="1">
        <v>2685</v>
      </c>
      <c r="N398" s="1">
        <v>1087.5</v>
      </c>
      <c r="O398" s="1" t="s">
        <v>905</v>
      </c>
      <c r="P398" s="1">
        <v>2004</v>
      </c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idden="1">
      <c r="A399" s="1">
        <v>15675</v>
      </c>
      <c r="B399" s="1">
        <v>2021</v>
      </c>
      <c r="C399" s="1" t="s">
        <v>123</v>
      </c>
      <c r="D399" s="1" t="s">
        <v>688</v>
      </c>
      <c r="E399" s="1">
        <v>56883</v>
      </c>
      <c r="F399" s="1" t="s">
        <v>689</v>
      </c>
      <c r="G399" s="1"/>
      <c r="H399" s="1" t="s">
        <v>126</v>
      </c>
      <c r="I399" s="1" t="s">
        <v>127</v>
      </c>
      <c r="J399" s="1" t="s">
        <v>128</v>
      </c>
      <c r="K399" s="1">
        <v>0.2</v>
      </c>
      <c r="L399" s="1">
        <v>6.0999999999999999E-2</v>
      </c>
      <c r="M399" s="1">
        <v>106.974</v>
      </c>
      <c r="N399" s="1">
        <v>56.154000000000003</v>
      </c>
      <c r="O399" s="1" t="s">
        <v>905</v>
      </c>
      <c r="P399" s="1">
        <v>2006</v>
      </c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idden="1">
      <c r="A400" s="1">
        <v>15676</v>
      </c>
      <c r="B400" s="1">
        <v>2021</v>
      </c>
      <c r="C400" s="1" t="s">
        <v>123</v>
      </c>
      <c r="D400" s="1" t="s">
        <v>688</v>
      </c>
      <c r="E400" s="1">
        <v>56883</v>
      </c>
      <c r="F400" s="1" t="s">
        <v>344</v>
      </c>
      <c r="G400" s="1"/>
      <c r="H400" s="1" t="s">
        <v>126</v>
      </c>
      <c r="I400" s="1" t="s">
        <v>127</v>
      </c>
      <c r="J400" s="1" t="s">
        <v>128</v>
      </c>
      <c r="K400" s="1">
        <v>0.2</v>
      </c>
      <c r="L400" s="1">
        <v>6.0999999999999999E-2</v>
      </c>
      <c r="M400" s="1">
        <v>106.974</v>
      </c>
      <c r="N400" s="1">
        <v>56.154000000000003</v>
      </c>
      <c r="O400" s="1" t="s">
        <v>905</v>
      </c>
      <c r="P400" s="1">
        <v>2006</v>
      </c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idden="1">
      <c r="A401" s="1">
        <v>15677</v>
      </c>
      <c r="B401" s="1">
        <v>2021</v>
      </c>
      <c r="C401" s="1" t="s">
        <v>123</v>
      </c>
      <c r="D401" s="1" t="s">
        <v>688</v>
      </c>
      <c r="E401" s="1">
        <v>56883</v>
      </c>
      <c r="F401" s="1" t="s">
        <v>345</v>
      </c>
      <c r="G401" s="1"/>
      <c r="H401" s="1" t="s">
        <v>126</v>
      </c>
      <c r="I401" s="1" t="s">
        <v>127</v>
      </c>
      <c r="J401" s="1" t="s">
        <v>128</v>
      </c>
      <c r="K401" s="1">
        <v>0.1</v>
      </c>
      <c r="L401" s="1">
        <v>6.0999999999999999E-2</v>
      </c>
      <c r="M401" s="1">
        <v>53.487000000000002</v>
      </c>
      <c r="N401" s="1">
        <v>28.077000000000002</v>
      </c>
      <c r="O401" s="1" t="s">
        <v>905</v>
      </c>
      <c r="P401" s="1">
        <v>2007</v>
      </c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idden="1">
      <c r="A402" s="1">
        <v>15678</v>
      </c>
      <c r="B402" s="1">
        <v>2021</v>
      </c>
      <c r="C402" s="1" t="s">
        <v>123</v>
      </c>
      <c r="D402" s="1" t="s">
        <v>688</v>
      </c>
      <c r="E402" s="1">
        <v>56883</v>
      </c>
      <c r="F402" s="1" t="s">
        <v>690</v>
      </c>
      <c r="G402" s="1"/>
      <c r="H402" s="1" t="s">
        <v>126</v>
      </c>
      <c r="I402" s="1" t="s">
        <v>127</v>
      </c>
      <c r="J402" s="1" t="s">
        <v>128</v>
      </c>
      <c r="K402" s="1">
        <v>0.2</v>
      </c>
      <c r="L402" s="1">
        <v>6.0999999999999999E-2</v>
      </c>
      <c r="M402" s="1">
        <v>106.974</v>
      </c>
      <c r="N402" s="1">
        <v>56.154000000000003</v>
      </c>
      <c r="O402" s="1" t="s">
        <v>905</v>
      </c>
      <c r="P402" s="1">
        <v>2007</v>
      </c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idden="1">
      <c r="A403" s="1">
        <v>15679</v>
      </c>
      <c r="B403" s="1">
        <v>2021</v>
      </c>
      <c r="C403" s="1" t="s">
        <v>123</v>
      </c>
      <c r="D403" s="1" t="s">
        <v>688</v>
      </c>
      <c r="E403" s="1">
        <v>56883</v>
      </c>
      <c r="F403" s="1" t="s">
        <v>691</v>
      </c>
      <c r="G403" s="1"/>
      <c r="H403" s="1" t="s">
        <v>126</v>
      </c>
      <c r="I403" s="1" t="s">
        <v>127</v>
      </c>
      <c r="J403" s="1" t="s">
        <v>128</v>
      </c>
      <c r="K403" s="1">
        <v>0.1</v>
      </c>
      <c r="L403" s="1">
        <v>6.0999999999999999E-2</v>
      </c>
      <c r="M403" s="1">
        <v>53.487000000000002</v>
      </c>
      <c r="N403" s="1">
        <v>28.077000000000002</v>
      </c>
      <c r="O403" s="1" t="s">
        <v>905</v>
      </c>
      <c r="P403" s="1">
        <v>2007</v>
      </c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idden="1">
      <c r="A404" s="1">
        <v>15680</v>
      </c>
      <c r="B404" s="1">
        <v>2021</v>
      </c>
      <c r="C404" s="1" t="s">
        <v>123</v>
      </c>
      <c r="D404" s="1" t="s">
        <v>688</v>
      </c>
      <c r="E404" s="1">
        <v>56883</v>
      </c>
      <c r="F404" s="1" t="s">
        <v>692</v>
      </c>
      <c r="G404" s="1"/>
      <c r="H404" s="1" t="s">
        <v>126</v>
      </c>
      <c r="I404" s="1" t="s">
        <v>127</v>
      </c>
      <c r="J404" s="1" t="s">
        <v>128</v>
      </c>
      <c r="K404" s="1">
        <v>0.2</v>
      </c>
      <c r="L404" s="1">
        <v>6.0999999999999999E-2</v>
      </c>
      <c r="M404" s="1">
        <v>106.974</v>
      </c>
      <c r="N404" s="1">
        <v>56.154000000000003</v>
      </c>
      <c r="O404" s="1" t="s">
        <v>905</v>
      </c>
      <c r="P404" s="1">
        <v>2007</v>
      </c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idden="1">
      <c r="A405" s="1">
        <v>15681</v>
      </c>
      <c r="B405" s="1">
        <v>2021</v>
      </c>
      <c r="C405" s="1" t="s">
        <v>123</v>
      </c>
      <c r="D405" s="1" t="s">
        <v>688</v>
      </c>
      <c r="E405" s="1">
        <v>56883</v>
      </c>
      <c r="F405" s="1" t="s">
        <v>693</v>
      </c>
      <c r="G405" s="1"/>
      <c r="H405" s="1" t="s">
        <v>126</v>
      </c>
      <c r="I405" s="1" t="s">
        <v>127</v>
      </c>
      <c r="J405" s="1" t="s">
        <v>128</v>
      </c>
      <c r="K405" s="1">
        <v>0.2</v>
      </c>
      <c r="L405" s="1">
        <v>6.0999999999999999E-2</v>
      </c>
      <c r="M405" s="1">
        <v>106.974</v>
      </c>
      <c r="N405" s="1">
        <v>56.154000000000003</v>
      </c>
      <c r="O405" s="1" t="s">
        <v>905</v>
      </c>
      <c r="P405" s="1">
        <v>2007</v>
      </c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idden="1">
      <c r="A406" s="1">
        <v>15682</v>
      </c>
      <c r="B406" s="1">
        <v>2021</v>
      </c>
      <c r="C406" s="1" t="s">
        <v>123</v>
      </c>
      <c r="D406" s="1" t="s">
        <v>688</v>
      </c>
      <c r="E406" s="1">
        <v>56883</v>
      </c>
      <c r="F406" s="1" t="s">
        <v>694</v>
      </c>
      <c r="G406" s="1"/>
      <c r="H406" s="1" t="s">
        <v>126</v>
      </c>
      <c r="I406" s="1" t="s">
        <v>127</v>
      </c>
      <c r="J406" s="1" t="s">
        <v>128</v>
      </c>
      <c r="K406" s="1">
        <v>0.2</v>
      </c>
      <c r="L406" s="1">
        <v>6.0999999999999999E-2</v>
      </c>
      <c r="M406" s="1">
        <v>106.974</v>
      </c>
      <c r="N406" s="1">
        <v>56.154000000000003</v>
      </c>
      <c r="O406" s="1" t="s">
        <v>905</v>
      </c>
      <c r="P406" s="1">
        <v>2007</v>
      </c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idden="1">
      <c r="A407" s="1">
        <v>15683</v>
      </c>
      <c r="B407" s="1">
        <v>2021</v>
      </c>
      <c r="C407" s="1" t="s">
        <v>123</v>
      </c>
      <c r="D407" s="1" t="s">
        <v>688</v>
      </c>
      <c r="E407" s="1">
        <v>56883</v>
      </c>
      <c r="F407" s="1" t="s">
        <v>695</v>
      </c>
      <c r="G407" s="1"/>
      <c r="H407" s="1" t="s">
        <v>126</v>
      </c>
      <c r="I407" s="1" t="s">
        <v>127</v>
      </c>
      <c r="J407" s="1" t="s">
        <v>128</v>
      </c>
      <c r="K407" s="1">
        <v>0.1</v>
      </c>
      <c r="L407" s="1">
        <v>6.0999999999999999E-2</v>
      </c>
      <c r="M407" s="1">
        <v>53.487000000000002</v>
      </c>
      <c r="N407" s="1">
        <v>28.077000000000002</v>
      </c>
      <c r="O407" s="1" t="s">
        <v>905</v>
      </c>
      <c r="P407" s="1">
        <v>2007</v>
      </c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idden="1">
      <c r="A408" s="1">
        <v>15684</v>
      </c>
      <c r="B408" s="1">
        <v>2021</v>
      </c>
      <c r="C408" s="1" t="s">
        <v>123</v>
      </c>
      <c r="D408" s="1" t="s">
        <v>688</v>
      </c>
      <c r="E408" s="1">
        <v>56883</v>
      </c>
      <c r="F408" s="1" t="s">
        <v>696</v>
      </c>
      <c r="G408" s="1"/>
      <c r="H408" s="1" t="s">
        <v>126</v>
      </c>
      <c r="I408" s="1" t="s">
        <v>127</v>
      </c>
      <c r="J408" s="1" t="s">
        <v>128</v>
      </c>
      <c r="K408" s="1">
        <v>2.4</v>
      </c>
      <c r="L408" s="1">
        <v>6.0999999999999999E-2</v>
      </c>
      <c r="M408" s="1">
        <v>1283.692</v>
      </c>
      <c r="N408" s="1">
        <v>673.846</v>
      </c>
      <c r="O408" s="1" t="s">
        <v>905</v>
      </c>
      <c r="P408" s="1">
        <v>2018</v>
      </c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idden="1">
      <c r="A409" s="1">
        <v>15685</v>
      </c>
      <c r="B409" s="1">
        <v>2021</v>
      </c>
      <c r="C409" s="1" t="s">
        <v>123</v>
      </c>
      <c r="D409" s="1" t="s">
        <v>697</v>
      </c>
      <c r="E409" s="1">
        <v>60762</v>
      </c>
      <c r="F409" s="1" t="s">
        <v>698</v>
      </c>
      <c r="G409" s="1"/>
      <c r="H409" s="1" t="s">
        <v>126</v>
      </c>
      <c r="I409" s="1" t="s">
        <v>127</v>
      </c>
      <c r="J409" s="1" t="s">
        <v>128</v>
      </c>
      <c r="K409" s="1">
        <v>6.2</v>
      </c>
      <c r="L409" s="1">
        <v>0.153</v>
      </c>
      <c r="M409" s="1">
        <v>8312</v>
      </c>
      <c r="N409" s="1">
        <v>4364</v>
      </c>
      <c r="O409" s="1" t="s">
        <v>905</v>
      </c>
      <c r="P409" s="1">
        <v>2016</v>
      </c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idden="1">
      <c r="A410" s="1">
        <v>15686</v>
      </c>
      <c r="B410" s="1">
        <v>2021</v>
      </c>
      <c r="C410" s="1" t="s">
        <v>123</v>
      </c>
      <c r="D410" s="1" t="s">
        <v>699</v>
      </c>
      <c r="E410" s="1">
        <v>57448</v>
      </c>
      <c r="F410" s="1" t="s">
        <v>700</v>
      </c>
      <c r="G410" s="1"/>
      <c r="H410" s="1" t="s">
        <v>126</v>
      </c>
      <c r="I410" s="1" t="s">
        <v>127</v>
      </c>
      <c r="J410" s="1" t="s">
        <v>128</v>
      </c>
      <c r="K410" s="1">
        <v>18</v>
      </c>
      <c r="L410" s="1">
        <v>0.14599999999999999</v>
      </c>
      <c r="M410" s="1">
        <v>23005</v>
      </c>
      <c r="N410" s="1">
        <v>12077</v>
      </c>
      <c r="O410" s="1" t="s">
        <v>905</v>
      </c>
      <c r="P410" s="1">
        <v>2011</v>
      </c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idden="1">
      <c r="A411" s="1">
        <v>15687</v>
      </c>
      <c r="B411" s="1">
        <v>2021</v>
      </c>
      <c r="C411" s="1" t="s">
        <v>123</v>
      </c>
      <c r="D411" s="1" t="s">
        <v>701</v>
      </c>
      <c r="E411" s="1">
        <v>60740</v>
      </c>
      <c r="F411" s="1" t="s">
        <v>132</v>
      </c>
      <c r="G411" s="1"/>
      <c r="H411" s="1" t="s">
        <v>126</v>
      </c>
      <c r="I411" s="1" t="s">
        <v>127</v>
      </c>
      <c r="J411" s="1" t="s">
        <v>128</v>
      </c>
      <c r="K411" s="1">
        <v>2</v>
      </c>
      <c r="L411" s="1">
        <v>0.17</v>
      </c>
      <c r="M411" s="1">
        <v>2983</v>
      </c>
      <c r="N411" s="1">
        <v>1566</v>
      </c>
      <c r="O411" s="1" t="s">
        <v>905</v>
      </c>
      <c r="P411" s="1">
        <v>2014</v>
      </c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idden="1">
      <c r="A412" s="1">
        <v>15688</v>
      </c>
      <c r="B412" s="1">
        <v>2021</v>
      </c>
      <c r="C412" s="1" t="s">
        <v>123</v>
      </c>
      <c r="D412" s="1" t="s">
        <v>702</v>
      </c>
      <c r="E412" s="1">
        <v>59364</v>
      </c>
      <c r="F412" s="1" t="s">
        <v>132</v>
      </c>
      <c r="G412" s="1"/>
      <c r="H412" s="1" t="s">
        <v>126</v>
      </c>
      <c r="I412" s="1" t="s">
        <v>127</v>
      </c>
      <c r="J412" s="1" t="s">
        <v>128</v>
      </c>
      <c r="K412" s="1">
        <v>1.3</v>
      </c>
      <c r="L412" s="1">
        <v>0.11600000000000001</v>
      </c>
      <c r="M412" s="1">
        <v>1324</v>
      </c>
      <c r="N412" s="1">
        <v>695</v>
      </c>
      <c r="O412" s="1" t="s">
        <v>905</v>
      </c>
      <c r="P412" s="1">
        <v>2011</v>
      </c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idden="1">
      <c r="A413" s="1">
        <v>15689</v>
      </c>
      <c r="B413" s="1">
        <v>2021</v>
      </c>
      <c r="C413" s="1" t="s">
        <v>123</v>
      </c>
      <c r="D413" s="1" t="s">
        <v>703</v>
      </c>
      <c r="E413" s="1">
        <v>61892</v>
      </c>
      <c r="F413" s="1" t="s">
        <v>704</v>
      </c>
      <c r="G413" s="1"/>
      <c r="H413" s="1" t="s">
        <v>126</v>
      </c>
      <c r="I413" s="1" t="s">
        <v>169</v>
      </c>
      <c r="J413" s="1" t="s">
        <v>170</v>
      </c>
      <c r="K413" s="1">
        <v>19.8</v>
      </c>
      <c r="L413" s="1">
        <v>-0.03</v>
      </c>
      <c r="M413" s="1">
        <v>-5190</v>
      </c>
      <c r="N413" s="1">
        <v>-2199</v>
      </c>
      <c r="O413" s="1" t="s">
        <v>905</v>
      </c>
      <c r="P413" s="1">
        <v>2019</v>
      </c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idden="1">
      <c r="A414" s="1">
        <v>15690</v>
      </c>
      <c r="B414" s="1">
        <v>2021</v>
      </c>
      <c r="C414" s="1" t="s">
        <v>123</v>
      </c>
      <c r="D414" s="1" t="s">
        <v>705</v>
      </c>
      <c r="E414" s="1">
        <v>63150</v>
      </c>
      <c r="F414" s="1" t="s">
        <v>706</v>
      </c>
      <c r="G414" s="1"/>
      <c r="H414" s="1" t="s">
        <v>126</v>
      </c>
      <c r="I414" s="1" t="s">
        <v>127</v>
      </c>
      <c r="J414" s="1" t="s">
        <v>128</v>
      </c>
      <c r="K414" s="1">
        <v>8</v>
      </c>
      <c r="L414" s="1">
        <v>0.16800000000000001</v>
      </c>
      <c r="M414" s="1">
        <v>11752</v>
      </c>
      <c r="N414" s="1">
        <v>6170</v>
      </c>
      <c r="O414" s="1" t="s">
        <v>905</v>
      </c>
      <c r="P414" s="1">
        <v>2020</v>
      </c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idden="1">
      <c r="A415" s="1">
        <v>15691</v>
      </c>
      <c r="B415" s="1">
        <v>2021</v>
      </c>
      <c r="C415" s="1" t="s">
        <v>123</v>
      </c>
      <c r="D415" s="1" t="s">
        <v>707</v>
      </c>
      <c r="E415" s="1">
        <v>56889</v>
      </c>
      <c r="F415" s="1" t="s">
        <v>689</v>
      </c>
      <c r="G415" s="1"/>
      <c r="H415" s="1" t="s">
        <v>126</v>
      </c>
      <c r="I415" s="1" t="s">
        <v>127</v>
      </c>
      <c r="J415" s="1" t="s">
        <v>128</v>
      </c>
      <c r="K415" s="1">
        <v>1.7</v>
      </c>
      <c r="L415" s="1">
        <v>8.5000000000000006E-2</v>
      </c>
      <c r="M415" s="1">
        <v>1259</v>
      </c>
      <c r="N415" s="1">
        <v>661</v>
      </c>
      <c r="O415" s="1" t="s">
        <v>905</v>
      </c>
      <c r="P415" s="1">
        <v>2009</v>
      </c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idden="1">
      <c r="A416" s="1">
        <v>15692</v>
      </c>
      <c r="B416" s="1">
        <v>2021</v>
      </c>
      <c r="C416" s="1" t="s">
        <v>123</v>
      </c>
      <c r="D416" s="1" t="s">
        <v>708</v>
      </c>
      <c r="E416" s="1">
        <v>61822</v>
      </c>
      <c r="F416" s="1" t="s">
        <v>709</v>
      </c>
      <c r="G416" s="1"/>
      <c r="H416" s="1" t="s">
        <v>265</v>
      </c>
      <c r="I416" s="1" t="s">
        <v>155</v>
      </c>
      <c r="J416" s="1" t="s">
        <v>218</v>
      </c>
      <c r="K416" s="1">
        <v>2</v>
      </c>
      <c r="L416" s="1">
        <v>0</v>
      </c>
      <c r="M416" s="1">
        <v>0</v>
      </c>
      <c r="N416" s="1">
        <v>0</v>
      </c>
      <c r="O416" s="1" t="s">
        <v>905</v>
      </c>
      <c r="P416" s="1">
        <v>2012</v>
      </c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idden="1">
      <c r="A417" s="1">
        <v>15693</v>
      </c>
      <c r="B417" s="1">
        <v>2021</v>
      </c>
      <c r="C417" s="1" t="s">
        <v>123</v>
      </c>
      <c r="D417" s="1" t="s">
        <v>708</v>
      </c>
      <c r="E417" s="1">
        <v>61822</v>
      </c>
      <c r="F417" s="1" t="s">
        <v>710</v>
      </c>
      <c r="G417" s="1"/>
      <c r="H417" s="1" t="s">
        <v>265</v>
      </c>
      <c r="I417" s="1" t="s">
        <v>155</v>
      </c>
      <c r="J417" s="1" t="s">
        <v>218</v>
      </c>
      <c r="K417" s="1">
        <v>2</v>
      </c>
      <c r="L417" s="1">
        <v>0</v>
      </c>
      <c r="M417" s="1">
        <v>0</v>
      </c>
      <c r="N417" s="1">
        <v>0</v>
      </c>
      <c r="O417" s="1" t="s">
        <v>905</v>
      </c>
      <c r="P417" s="1">
        <v>2012</v>
      </c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idden="1">
      <c r="A418" s="1">
        <v>15694</v>
      </c>
      <c r="B418" s="1">
        <v>2021</v>
      </c>
      <c r="C418" s="1" t="s">
        <v>123</v>
      </c>
      <c r="D418" s="1" t="s">
        <v>708</v>
      </c>
      <c r="E418" s="1">
        <v>61822</v>
      </c>
      <c r="F418" s="1" t="s">
        <v>711</v>
      </c>
      <c r="G418" s="1"/>
      <c r="H418" s="1" t="s">
        <v>265</v>
      </c>
      <c r="I418" s="1" t="s">
        <v>155</v>
      </c>
      <c r="J418" s="1" t="s">
        <v>218</v>
      </c>
      <c r="K418" s="1">
        <v>2</v>
      </c>
      <c r="L418" s="1">
        <v>0</v>
      </c>
      <c r="M418" s="1">
        <v>0</v>
      </c>
      <c r="N418" s="1">
        <v>0</v>
      </c>
      <c r="O418" s="1" t="s">
        <v>905</v>
      </c>
      <c r="P418" s="1">
        <v>2012</v>
      </c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idden="1">
      <c r="A419" s="1">
        <v>15695</v>
      </c>
      <c r="B419" s="1">
        <v>2021</v>
      </c>
      <c r="C419" s="1" t="s">
        <v>123</v>
      </c>
      <c r="D419" s="1" t="s">
        <v>708</v>
      </c>
      <c r="E419" s="1">
        <v>61822</v>
      </c>
      <c r="F419" s="1" t="s">
        <v>197</v>
      </c>
      <c r="G419" s="1"/>
      <c r="H419" s="1" t="s">
        <v>126</v>
      </c>
      <c r="I419" s="1" t="s">
        <v>165</v>
      </c>
      <c r="J419" s="1" t="s">
        <v>166</v>
      </c>
      <c r="K419" s="1">
        <v>4.5999999999999996</v>
      </c>
      <c r="L419" s="1">
        <v>0.53100000000000003</v>
      </c>
      <c r="M419" s="1">
        <v>21415</v>
      </c>
      <c r="N419" s="1">
        <v>10789</v>
      </c>
      <c r="O419" s="1" t="s">
        <v>905</v>
      </c>
      <c r="P419" s="1">
        <v>2012</v>
      </c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idden="1">
      <c r="A420" s="1">
        <v>15696</v>
      </c>
      <c r="B420" s="1">
        <v>2021</v>
      </c>
      <c r="C420" s="1" t="s">
        <v>123</v>
      </c>
      <c r="D420" s="1" t="s">
        <v>708</v>
      </c>
      <c r="E420" s="1">
        <v>61822</v>
      </c>
      <c r="F420" s="1" t="s">
        <v>712</v>
      </c>
      <c r="G420" s="1"/>
      <c r="H420" s="1" t="s">
        <v>126</v>
      </c>
      <c r="I420" s="1" t="s">
        <v>127</v>
      </c>
      <c r="J420" s="1" t="s">
        <v>128</v>
      </c>
      <c r="K420" s="1">
        <v>0.2</v>
      </c>
      <c r="L420" s="1">
        <v>0.108</v>
      </c>
      <c r="M420" s="1">
        <v>189</v>
      </c>
      <c r="N420" s="1">
        <v>99</v>
      </c>
      <c r="O420" s="1" t="s">
        <v>905</v>
      </c>
      <c r="P420" s="1">
        <v>2012</v>
      </c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idden="1">
      <c r="A421" s="1">
        <v>15697</v>
      </c>
      <c r="B421" s="1">
        <v>2021</v>
      </c>
      <c r="C421" s="1" t="s">
        <v>123</v>
      </c>
      <c r="D421" s="1" t="s">
        <v>713</v>
      </c>
      <c r="E421" s="1">
        <v>61354</v>
      </c>
      <c r="F421" s="1" t="s">
        <v>714</v>
      </c>
      <c r="G421" s="1"/>
      <c r="H421" s="1" t="s">
        <v>126</v>
      </c>
      <c r="I421" s="1" t="s">
        <v>127</v>
      </c>
      <c r="J421" s="1" t="s">
        <v>128</v>
      </c>
      <c r="K421" s="1">
        <v>2.2000000000000002</v>
      </c>
      <c r="L421" s="1">
        <v>0.185</v>
      </c>
      <c r="M421" s="1">
        <v>3572</v>
      </c>
      <c r="N421" s="1">
        <v>1875</v>
      </c>
      <c r="O421" s="1" t="s">
        <v>905</v>
      </c>
      <c r="P421" s="1">
        <v>2017</v>
      </c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idden="1">
      <c r="A422" s="1">
        <v>15698</v>
      </c>
      <c r="B422" s="1">
        <v>2021</v>
      </c>
      <c r="C422" s="1" t="s">
        <v>123</v>
      </c>
      <c r="D422" s="1" t="s">
        <v>715</v>
      </c>
      <c r="E422" s="1">
        <v>58584</v>
      </c>
      <c r="F422" s="1" t="s">
        <v>197</v>
      </c>
      <c r="G422" s="1"/>
      <c r="H422" s="1" t="s">
        <v>126</v>
      </c>
      <c r="I422" s="1" t="s">
        <v>165</v>
      </c>
      <c r="J422" s="1" t="s">
        <v>166</v>
      </c>
      <c r="K422" s="1">
        <v>15.5</v>
      </c>
      <c r="L422" s="1">
        <v>0.314</v>
      </c>
      <c r="M422" s="1">
        <v>42650</v>
      </c>
      <c r="N422" s="1">
        <v>19830</v>
      </c>
      <c r="O422" s="1" t="s">
        <v>905</v>
      </c>
      <c r="P422" s="1">
        <v>1996</v>
      </c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idden="1">
      <c r="A423" s="1">
        <v>15699</v>
      </c>
      <c r="B423" s="1">
        <v>2021</v>
      </c>
      <c r="C423" s="1" t="s">
        <v>123</v>
      </c>
      <c r="D423" s="1" t="s">
        <v>715</v>
      </c>
      <c r="E423" s="1">
        <v>58584</v>
      </c>
      <c r="F423" s="1" t="s">
        <v>132</v>
      </c>
      <c r="G423" s="1"/>
      <c r="H423" s="1" t="s">
        <v>126</v>
      </c>
      <c r="I423" s="1" t="s">
        <v>127</v>
      </c>
      <c r="J423" s="1" t="s">
        <v>128</v>
      </c>
      <c r="K423" s="1">
        <v>4.5</v>
      </c>
      <c r="L423" s="1">
        <v>0.13700000000000001</v>
      </c>
      <c r="M423" s="1">
        <v>5399.2110000000002</v>
      </c>
      <c r="N423" s="1">
        <v>2825.5259999999998</v>
      </c>
      <c r="O423" s="1" t="s">
        <v>905</v>
      </c>
      <c r="P423" s="1">
        <v>2012</v>
      </c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idden="1">
      <c r="A424" s="1">
        <v>15700</v>
      </c>
      <c r="B424" s="1">
        <v>2021</v>
      </c>
      <c r="C424" s="1" t="s">
        <v>123</v>
      </c>
      <c r="D424" s="1" t="s">
        <v>715</v>
      </c>
      <c r="E424" s="1">
        <v>58584</v>
      </c>
      <c r="F424" s="1" t="s">
        <v>451</v>
      </c>
      <c r="G424" s="1"/>
      <c r="H424" s="1" t="s">
        <v>126</v>
      </c>
      <c r="I424" s="1" t="s">
        <v>127</v>
      </c>
      <c r="J424" s="1" t="s">
        <v>128</v>
      </c>
      <c r="K424" s="1">
        <v>1.2</v>
      </c>
      <c r="L424" s="1">
        <v>0.13700000000000001</v>
      </c>
      <c r="M424" s="1">
        <v>1439.789</v>
      </c>
      <c r="N424" s="1">
        <v>753.47400000000005</v>
      </c>
      <c r="O424" s="1" t="s">
        <v>905</v>
      </c>
      <c r="P424" s="1">
        <v>2021</v>
      </c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idden="1">
      <c r="A425" s="1">
        <v>15701</v>
      </c>
      <c r="B425" s="1">
        <v>2021</v>
      </c>
      <c r="C425" s="1" t="s">
        <v>123</v>
      </c>
      <c r="D425" s="1" t="s">
        <v>716</v>
      </c>
      <c r="E425" s="1">
        <v>60841</v>
      </c>
      <c r="F425" s="1" t="s">
        <v>132</v>
      </c>
      <c r="G425" s="1"/>
      <c r="H425" s="1" t="s">
        <v>126</v>
      </c>
      <c r="I425" s="1" t="s">
        <v>127</v>
      </c>
      <c r="J425" s="1" t="s">
        <v>128</v>
      </c>
      <c r="K425" s="1">
        <v>1.2</v>
      </c>
      <c r="L425" s="1">
        <v>3.3000000000000002E-2</v>
      </c>
      <c r="M425" s="1">
        <v>350.46</v>
      </c>
      <c r="N425" s="1">
        <v>183.989</v>
      </c>
      <c r="O425" s="1" t="s">
        <v>907</v>
      </c>
      <c r="P425" s="1">
        <v>2013</v>
      </c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idden="1">
      <c r="A426" s="1">
        <v>15702</v>
      </c>
      <c r="B426" s="1">
        <v>2021</v>
      </c>
      <c r="C426" s="1" t="s">
        <v>123</v>
      </c>
      <c r="D426" s="1" t="s">
        <v>717</v>
      </c>
      <c r="E426" s="1">
        <v>60842</v>
      </c>
      <c r="F426" s="1" t="s">
        <v>132</v>
      </c>
      <c r="G426" s="1"/>
      <c r="H426" s="1" t="s">
        <v>126</v>
      </c>
      <c r="I426" s="1" t="s">
        <v>127</v>
      </c>
      <c r="J426" s="1" t="s">
        <v>128</v>
      </c>
      <c r="K426" s="1">
        <v>1.7</v>
      </c>
      <c r="L426" s="1">
        <v>3.5999999999999997E-2</v>
      </c>
      <c r="M426" s="1">
        <v>539</v>
      </c>
      <c r="N426" s="1">
        <v>283</v>
      </c>
      <c r="O426" s="1" t="s">
        <v>905</v>
      </c>
      <c r="P426" s="1">
        <v>2013</v>
      </c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idden="1">
      <c r="A427" s="1">
        <v>15703</v>
      </c>
      <c r="B427" s="1">
        <v>2021</v>
      </c>
      <c r="C427" s="1" t="s">
        <v>123</v>
      </c>
      <c r="D427" s="1" t="s">
        <v>718</v>
      </c>
      <c r="E427" s="1">
        <v>2399</v>
      </c>
      <c r="F427" s="1" t="s">
        <v>719</v>
      </c>
      <c r="G427" s="1"/>
      <c r="H427" s="1" t="s">
        <v>126</v>
      </c>
      <c r="I427" s="1" t="s">
        <v>165</v>
      </c>
      <c r="J427" s="1" t="s">
        <v>166</v>
      </c>
      <c r="K427" s="1">
        <v>60.5</v>
      </c>
      <c r="L427" s="1">
        <v>8.9999999999999993E-3</v>
      </c>
      <c r="M427" s="1">
        <v>4523.5</v>
      </c>
      <c r="N427" s="1">
        <v>3794.25</v>
      </c>
      <c r="O427" s="1" t="s">
        <v>905</v>
      </c>
      <c r="P427" s="1">
        <v>2000</v>
      </c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idden="1">
      <c r="A428" s="1">
        <v>15704</v>
      </c>
      <c r="B428" s="1">
        <v>2021</v>
      </c>
      <c r="C428" s="1" t="s">
        <v>123</v>
      </c>
      <c r="D428" s="1" t="s">
        <v>718</v>
      </c>
      <c r="E428" s="1">
        <v>2399</v>
      </c>
      <c r="F428" s="1" t="s">
        <v>720</v>
      </c>
      <c r="G428" s="1"/>
      <c r="H428" s="1" t="s">
        <v>126</v>
      </c>
      <c r="I428" s="1" t="s">
        <v>165</v>
      </c>
      <c r="J428" s="1" t="s">
        <v>166</v>
      </c>
      <c r="K428" s="1">
        <v>60.5</v>
      </c>
      <c r="L428" s="1">
        <v>8.9999999999999993E-3</v>
      </c>
      <c r="M428" s="1">
        <v>4523.5</v>
      </c>
      <c r="N428" s="1">
        <v>3794.25</v>
      </c>
      <c r="O428" s="1" t="s">
        <v>905</v>
      </c>
      <c r="P428" s="1">
        <v>2000</v>
      </c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idden="1">
      <c r="A429" s="1">
        <v>15705</v>
      </c>
      <c r="B429" s="1">
        <v>2021</v>
      </c>
      <c r="C429" s="1" t="s">
        <v>123</v>
      </c>
      <c r="D429" s="1" t="s">
        <v>718</v>
      </c>
      <c r="E429" s="1">
        <v>2399</v>
      </c>
      <c r="F429" s="1" t="s">
        <v>721</v>
      </c>
      <c r="G429" s="1"/>
      <c r="H429" s="1" t="s">
        <v>126</v>
      </c>
      <c r="I429" s="1" t="s">
        <v>165</v>
      </c>
      <c r="J429" s="1" t="s">
        <v>166</v>
      </c>
      <c r="K429" s="1">
        <v>60.5</v>
      </c>
      <c r="L429" s="1">
        <v>8.9999999999999993E-3</v>
      </c>
      <c r="M429" s="1">
        <v>4523.5</v>
      </c>
      <c r="N429" s="1">
        <v>3794.25</v>
      </c>
      <c r="O429" s="1" t="s">
        <v>905</v>
      </c>
      <c r="P429" s="1">
        <v>2000</v>
      </c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idden="1">
      <c r="A430" s="1">
        <v>15706</v>
      </c>
      <c r="B430" s="1">
        <v>2021</v>
      </c>
      <c r="C430" s="1" t="s">
        <v>123</v>
      </c>
      <c r="D430" s="1" t="s">
        <v>718</v>
      </c>
      <c r="E430" s="1">
        <v>2399</v>
      </c>
      <c r="F430" s="1" t="s">
        <v>722</v>
      </c>
      <c r="G430" s="1"/>
      <c r="H430" s="1" t="s">
        <v>126</v>
      </c>
      <c r="I430" s="1" t="s">
        <v>165</v>
      </c>
      <c r="J430" s="1" t="s">
        <v>166</v>
      </c>
      <c r="K430" s="1">
        <v>60.5</v>
      </c>
      <c r="L430" s="1">
        <v>8.9999999999999993E-3</v>
      </c>
      <c r="M430" s="1">
        <v>4523.5</v>
      </c>
      <c r="N430" s="1">
        <v>3794.25</v>
      </c>
      <c r="O430" s="1" t="s">
        <v>905</v>
      </c>
      <c r="P430" s="1">
        <v>2000</v>
      </c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idden="1">
      <c r="A431" s="1">
        <v>15707</v>
      </c>
      <c r="B431" s="1">
        <v>2021</v>
      </c>
      <c r="C431" s="1" t="s">
        <v>123</v>
      </c>
      <c r="D431" s="1" t="s">
        <v>723</v>
      </c>
      <c r="E431" s="1">
        <v>2401</v>
      </c>
      <c r="F431" s="1" t="s">
        <v>432</v>
      </c>
      <c r="G431" s="1"/>
      <c r="H431" s="1" t="s">
        <v>126</v>
      </c>
      <c r="I431" s="1" t="s">
        <v>165</v>
      </c>
      <c r="J431" s="1" t="s">
        <v>166</v>
      </c>
      <c r="K431" s="1">
        <v>93.6</v>
      </c>
      <c r="L431" s="1">
        <v>4.0000000000000001E-3</v>
      </c>
      <c r="M431" s="1">
        <v>3318</v>
      </c>
      <c r="N431" s="1">
        <v>2665</v>
      </c>
      <c r="O431" s="1" t="s">
        <v>905</v>
      </c>
      <c r="P431" s="1">
        <v>1990</v>
      </c>
      <c r="Q431" s="1">
        <v>2022</v>
      </c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idden="1">
      <c r="A432" s="1">
        <v>15708</v>
      </c>
      <c r="B432" s="1">
        <v>2021</v>
      </c>
      <c r="C432" s="1" t="s">
        <v>123</v>
      </c>
      <c r="D432" s="1" t="s">
        <v>724</v>
      </c>
      <c r="E432" s="1">
        <v>57204</v>
      </c>
      <c r="F432" s="1" t="s">
        <v>134</v>
      </c>
      <c r="G432" s="1"/>
      <c r="H432" s="1" t="s">
        <v>126</v>
      </c>
      <c r="I432" s="1" t="s">
        <v>127</v>
      </c>
      <c r="J432" s="1" t="s">
        <v>128</v>
      </c>
      <c r="K432" s="1">
        <v>2</v>
      </c>
      <c r="L432" s="1">
        <v>0.128</v>
      </c>
      <c r="M432" s="1">
        <v>2241</v>
      </c>
      <c r="N432" s="1">
        <v>1177</v>
      </c>
      <c r="O432" s="1" t="s">
        <v>905</v>
      </c>
      <c r="P432" s="1">
        <v>2009</v>
      </c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>
      <c r="A433" s="1">
        <v>15709</v>
      </c>
      <c r="B433" s="1">
        <v>2021</v>
      </c>
      <c r="C433" s="1" t="s">
        <v>123</v>
      </c>
      <c r="D433" s="1" t="s">
        <v>725</v>
      </c>
      <c r="E433" s="1">
        <v>6118</v>
      </c>
      <c r="F433" s="1" t="s">
        <v>134</v>
      </c>
      <c r="G433" s="1">
        <v>1</v>
      </c>
      <c r="H433" s="1" t="s">
        <v>126</v>
      </c>
      <c r="I433" s="1" t="s">
        <v>271</v>
      </c>
      <c r="J433" s="1" t="s">
        <v>726</v>
      </c>
      <c r="K433" s="1">
        <v>1290.7</v>
      </c>
      <c r="L433" s="1">
        <v>0.80300000000000005</v>
      </c>
      <c r="M433" s="1">
        <v>9080057</v>
      </c>
      <c r="N433" s="1">
        <v>3525830</v>
      </c>
      <c r="O433" s="1" t="s">
        <v>905</v>
      </c>
      <c r="P433" s="1">
        <v>1986</v>
      </c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idden="1">
      <c r="A434" s="1">
        <v>15710</v>
      </c>
      <c r="B434" s="1">
        <v>2021</v>
      </c>
      <c r="C434" s="1" t="s">
        <v>123</v>
      </c>
      <c r="D434" s="1" t="s">
        <v>727</v>
      </c>
      <c r="E434" s="1">
        <v>2404</v>
      </c>
      <c r="F434" s="1" t="s">
        <v>728</v>
      </c>
      <c r="G434" s="1"/>
      <c r="H434" s="1" t="s">
        <v>126</v>
      </c>
      <c r="I434" s="1" t="s">
        <v>165</v>
      </c>
      <c r="J434" s="1" t="s">
        <v>166</v>
      </c>
      <c r="K434" s="1">
        <v>60.5</v>
      </c>
      <c r="L434" s="1">
        <v>2.5000000000000001E-2</v>
      </c>
      <c r="M434" s="1">
        <v>13454.7</v>
      </c>
      <c r="N434" s="1">
        <v>6766.8</v>
      </c>
      <c r="O434" s="1" t="s">
        <v>905</v>
      </c>
      <c r="P434" s="1">
        <v>2012</v>
      </c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idden="1">
      <c r="A435" s="1">
        <v>15711</v>
      </c>
      <c r="B435" s="1">
        <v>2021</v>
      </c>
      <c r="C435" s="1" t="s">
        <v>123</v>
      </c>
      <c r="D435" s="1" t="s">
        <v>727</v>
      </c>
      <c r="E435" s="1">
        <v>2404</v>
      </c>
      <c r="F435" s="1" t="s">
        <v>729</v>
      </c>
      <c r="G435" s="1"/>
      <c r="H435" s="1" t="s">
        <v>126</v>
      </c>
      <c r="I435" s="1" t="s">
        <v>165</v>
      </c>
      <c r="J435" s="1" t="s">
        <v>166</v>
      </c>
      <c r="K435" s="1">
        <v>60.5</v>
      </c>
      <c r="L435" s="1">
        <v>2.5000000000000001E-2</v>
      </c>
      <c r="M435" s="1">
        <v>13454.7</v>
      </c>
      <c r="N435" s="1">
        <v>6766.8</v>
      </c>
      <c r="O435" s="1" t="s">
        <v>905</v>
      </c>
      <c r="P435" s="1">
        <v>2012</v>
      </c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idden="1">
      <c r="A436" s="1">
        <v>15712</v>
      </c>
      <c r="B436" s="1">
        <v>2021</v>
      </c>
      <c r="C436" s="1" t="s">
        <v>123</v>
      </c>
      <c r="D436" s="1" t="s">
        <v>727</v>
      </c>
      <c r="E436" s="1">
        <v>2404</v>
      </c>
      <c r="F436" s="1" t="s">
        <v>730</v>
      </c>
      <c r="G436" s="1"/>
      <c r="H436" s="1" t="s">
        <v>126</v>
      </c>
      <c r="I436" s="1" t="s">
        <v>165</v>
      </c>
      <c r="J436" s="1" t="s">
        <v>166</v>
      </c>
      <c r="K436" s="1">
        <v>60.5</v>
      </c>
      <c r="L436" s="1">
        <v>2.5000000000000001E-2</v>
      </c>
      <c r="M436" s="1">
        <v>13454.7</v>
      </c>
      <c r="N436" s="1">
        <v>6766.8</v>
      </c>
      <c r="O436" s="1" t="s">
        <v>905</v>
      </c>
      <c r="P436" s="1">
        <v>2012</v>
      </c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idden="1">
      <c r="A437" s="1">
        <v>15713</v>
      </c>
      <c r="B437" s="1">
        <v>2021</v>
      </c>
      <c r="C437" s="1" t="s">
        <v>123</v>
      </c>
      <c r="D437" s="1" t="s">
        <v>727</v>
      </c>
      <c r="E437" s="1">
        <v>2404</v>
      </c>
      <c r="F437" s="1" t="s">
        <v>731</v>
      </c>
      <c r="G437" s="1"/>
      <c r="H437" s="1" t="s">
        <v>126</v>
      </c>
      <c r="I437" s="1" t="s">
        <v>165</v>
      </c>
      <c r="J437" s="1" t="s">
        <v>166</v>
      </c>
      <c r="K437" s="1">
        <v>60.5</v>
      </c>
      <c r="L437" s="1">
        <v>2.5000000000000001E-2</v>
      </c>
      <c r="M437" s="1">
        <v>13454.7</v>
      </c>
      <c r="N437" s="1">
        <v>6766.8</v>
      </c>
      <c r="O437" s="1" t="s">
        <v>905</v>
      </c>
      <c r="P437" s="1">
        <v>2012</v>
      </c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idden="1">
      <c r="A438" s="1">
        <v>15714</v>
      </c>
      <c r="B438" s="1">
        <v>2021</v>
      </c>
      <c r="C438" s="1" t="s">
        <v>123</v>
      </c>
      <c r="D438" s="1" t="s">
        <v>727</v>
      </c>
      <c r="E438" s="1">
        <v>2404</v>
      </c>
      <c r="F438" s="1" t="s">
        <v>732</v>
      </c>
      <c r="G438" s="1"/>
      <c r="H438" s="1" t="s">
        <v>126</v>
      </c>
      <c r="I438" s="1" t="s">
        <v>165</v>
      </c>
      <c r="J438" s="1" t="s">
        <v>166</v>
      </c>
      <c r="K438" s="1">
        <v>60.5</v>
      </c>
      <c r="L438" s="1">
        <v>2.5000000000000001E-2</v>
      </c>
      <c r="M438" s="1">
        <v>13454.7</v>
      </c>
      <c r="N438" s="1">
        <v>6766.8</v>
      </c>
      <c r="O438" s="1" t="s">
        <v>905</v>
      </c>
      <c r="P438" s="1">
        <v>2012</v>
      </c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idden="1">
      <c r="A439" s="1">
        <v>15715</v>
      </c>
      <c r="B439" s="1">
        <v>2021</v>
      </c>
      <c r="C439" s="1" t="s">
        <v>123</v>
      </c>
      <c r="D439" s="1" t="s">
        <v>727</v>
      </c>
      <c r="E439" s="1">
        <v>2404</v>
      </c>
      <c r="F439" s="1" t="s">
        <v>733</v>
      </c>
      <c r="G439" s="1"/>
      <c r="H439" s="1" t="s">
        <v>126</v>
      </c>
      <c r="I439" s="1" t="s">
        <v>165</v>
      </c>
      <c r="J439" s="1" t="s">
        <v>166</v>
      </c>
      <c r="K439" s="1">
        <v>60.5</v>
      </c>
      <c r="L439" s="1">
        <v>2.5000000000000001E-2</v>
      </c>
      <c r="M439" s="1">
        <v>13454.7</v>
      </c>
      <c r="N439" s="1">
        <v>6766.8</v>
      </c>
      <c r="O439" s="1" t="s">
        <v>905</v>
      </c>
      <c r="P439" s="1">
        <v>2012</v>
      </c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idden="1">
      <c r="A440" s="1">
        <v>15716</v>
      </c>
      <c r="B440" s="1">
        <v>2021</v>
      </c>
      <c r="C440" s="1" t="s">
        <v>123</v>
      </c>
      <c r="D440" s="1" t="s">
        <v>727</v>
      </c>
      <c r="E440" s="1">
        <v>2404</v>
      </c>
      <c r="F440" s="1" t="s">
        <v>734</v>
      </c>
      <c r="G440" s="1"/>
      <c r="H440" s="1" t="s">
        <v>126</v>
      </c>
      <c r="I440" s="1" t="s">
        <v>165</v>
      </c>
      <c r="J440" s="1" t="s">
        <v>166</v>
      </c>
      <c r="K440" s="1">
        <v>60.5</v>
      </c>
      <c r="L440" s="1">
        <v>2.5000000000000001E-2</v>
      </c>
      <c r="M440" s="1">
        <v>13454.7</v>
      </c>
      <c r="N440" s="1">
        <v>6766.8</v>
      </c>
      <c r="O440" s="1" t="s">
        <v>905</v>
      </c>
      <c r="P440" s="1">
        <v>2001</v>
      </c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idden="1">
      <c r="A441" s="1">
        <v>15717</v>
      </c>
      <c r="B441" s="1">
        <v>2021</v>
      </c>
      <c r="C441" s="1" t="s">
        <v>123</v>
      </c>
      <c r="D441" s="1" t="s">
        <v>727</v>
      </c>
      <c r="E441" s="1">
        <v>2404</v>
      </c>
      <c r="F441" s="1" t="s">
        <v>735</v>
      </c>
      <c r="G441" s="1"/>
      <c r="H441" s="1" t="s">
        <v>126</v>
      </c>
      <c r="I441" s="1" t="s">
        <v>165</v>
      </c>
      <c r="J441" s="1" t="s">
        <v>166</v>
      </c>
      <c r="K441" s="1">
        <v>60.5</v>
      </c>
      <c r="L441" s="1">
        <v>2.5000000000000001E-2</v>
      </c>
      <c r="M441" s="1">
        <v>13454.7</v>
      </c>
      <c r="N441" s="1">
        <v>6766.8</v>
      </c>
      <c r="O441" s="1" t="s">
        <v>905</v>
      </c>
      <c r="P441" s="1">
        <v>2001</v>
      </c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idden="1">
      <c r="A442" s="1">
        <v>15718</v>
      </c>
      <c r="B442" s="1">
        <v>2021</v>
      </c>
      <c r="C442" s="1" t="s">
        <v>123</v>
      </c>
      <c r="D442" s="1" t="s">
        <v>727</v>
      </c>
      <c r="E442" s="1">
        <v>2404</v>
      </c>
      <c r="F442" s="1" t="s">
        <v>736</v>
      </c>
      <c r="G442" s="1"/>
      <c r="H442" s="1" t="s">
        <v>126</v>
      </c>
      <c r="I442" s="1" t="s">
        <v>165</v>
      </c>
      <c r="J442" s="1" t="s">
        <v>166</v>
      </c>
      <c r="K442" s="1">
        <v>60.5</v>
      </c>
      <c r="L442" s="1">
        <v>2.5000000000000001E-2</v>
      </c>
      <c r="M442" s="1">
        <v>13454.7</v>
      </c>
      <c r="N442" s="1">
        <v>6766.8</v>
      </c>
      <c r="O442" s="1" t="s">
        <v>905</v>
      </c>
      <c r="P442" s="1">
        <v>2001</v>
      </c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idden="1">
      <c r="A443" s="1">
        <v>15719</v>
      </c>
      <c r="B443" s="1">
        <v>2021</v>
      </c>
      <c r="C443" s="1" t="s">
        <v>123</v>
      </c>
      <c r="D443" s="1" t="s">
        <v>727</v>
      </c>
      <c r="E443" s="1">
        <v>2404</v>
      </c>
      <c r="F443" s="1" t="s">
        <v>737</v>
      </c>
      <c r="G443" s="1"/>
      <c r="H443" s="1" t="s">
        <v>126</v>
      </c>
      <c r="I443" s="1" t="s">
        <v>165</v>
      </c>
      <c r="J443" s="1" t="s">
        <v>166</v>
      </c>
      <c r="K443" s="1">
        <v>60.5</v>
      </c>
      <c r="L443" s="1">
        <v>2.5000000000000001E-2</v>
      </c>
      <c r="M443" s="1">
        <v>13454.7</v>
      </c>
      <c r="N443" s="1">
        <v>6766.8</v>
      </c>
      <c r="O443" s="1" t="s">
        <v>905</v>
      </c>
      <c r="P443" s="1">
        <v>2001</v>
      </c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idden="1">
      <c r="A444" s="1">
        <v>15720</v>
      </c>
      <c r="B444" s="1">
        <v>2021</v>
      </c>
      <c r="C444" s="1" t="s">
        <v>123</v>
      </c>
      <c r="D444" s="1" t="s">
        <v>738</v>
      </c>
      <c r="E444" s="1">
        <v>2406</v>
      </c>
      <c r="F444" s="1" t="s">
        <v>739</v>
      </c>
      <c r="G444" s="1">
        <v>2</v>
      </c>
      <c r="H444" s="1" t="s">
        <v>126</v>
      </c>
      <c r="I444" s="1" t="s">
        <v>243</v>
      </c>
      <c r="J444" s="1" t="s">
        <v>166</v>
      </c>
      <c r="K444" s="1">
        <v>315</v>
      </c>
      <c r="L444" s="1">
        <v>0.28699999999999998</v>
      </c>
      <c r="M444" s="1">
        <v>793136</v>
      </c>
      <c r="N444" s="1">
        <v>427902</v>
      </c>
      <c r="O444" s="1" t="s">
        <v>906</v>
      </c>
      <c r="P444" s="1">
        <v>2006</v>
      </c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idden="1">
      <c r="A445" s="1">
        <v>15721</v>
      </c>
      <c r="B445" s="1">
        <v>2021</v>
      </c>
      <c r="C445" s="1" t="s">
        <v>123</v>
      </c>
      <c r="D445" s="1" t="s">
        <v>738</v>
      </c>
      <c r="E445" s="1">
        <v>2406</v>
      </c>
      <c r="F445" s="1" t="s">
        <v>237</v>
      </c>
      <c r="G445" s="1"/>
      <c r="H445" s="1" t="s">
        <v>126</v>
      </c>
      <c r="I445" s="1" t="s">
        <v>238</v>
      </c>
      <c r="J445" s="1" t="s">
        <v>166</v>
      </c>
      <c r="K445" s="1">
        <v>181.4</v>
      </c>
      <c r="L445" s="1">
        <v>0.47499999999999998</v>
      </c>
      <c r="M445" s="1">
        <v>755197</v>
      </c>
      <c r="N445" s="1">
        <v>355707</v>
      </c>
      <c r="O445" s="1" t="s">
        <v>906</v>
      </c>
      <c r="P445" s="1">
        <v>2006</v>
      </c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idden="1">
      <c r="A446" s="1">
        <v>15722</v>
      </c>
      <c r="B446" s="1">
        <v>2021</v>
      </c>
      <c r="C446" s="1" t="s">
        <v>123</v>
      </c>
      <c r="D446" s="1" t="s">
        <v>738</v>
      </c>
      <c r="E446" s="1">
        <v>2406</v>
      </c>
      <c r="F446" s="1" t="s">
        <v>239</v>
      </c>
      <c r="G446" s="1"/>
      <c r="H446" s="1" t="s">
        <v>126</v>
      </c>
      <c r="I446" s="1" t="s">
        <v>238</v>
      </c>
      <c r="J446" s="1" t="s">
        <v>166</v>
      </c>
      <c r="K446" s="1">
        <v>181.4</v>
      </c>
      <c r="L446" s="1">
        <v>0.433</v>
      </c>
      <c r="M446" s="1">
        <v>687446</v>
      </c>
      <c r="N446" s="1">
        <v>355223</v>
      </c>
      <c r="O446" s="1" t="s">
        <v>906</v>
      </c>
      <c r="P446" s="1">
        <v>2006</v>
      </c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idden="1">
      <c r="A447" s="1">
        <v>15723</v>
      </c>
      <c r="B447" s="1">
        <v>2021</v>
      </c>
      <c r="C447" s="1" t="s">
        <v>123</v>
      </c>
      <c r="D447" s="1" t="s">
        <v>738</v>
      </c>
      <c r="E447" s="1">
        <v>2406</v>
      </c>
      <c r="F447" s="1" t="s">
        <v>740</v>
      </c>
      <c r="G447" s="1">
        <v>2</v>
      </c>
      <c r="H447" s="1" t="s">
        <v>126</v>
      </c>
      <c r="I447" s="1" t="s">
        <v>243</v>
      </c>
      <c r="J447" s="1" t="s">
        <v>166</v>
      </c>
      <c r="K447" s="1">
        <v>315</v>
      </c>
      <c r="L447" s="1">
        <v>0.16300000000000001</v>
      </c>
      <c r="M447" s="1">
        <v>448657</v>
      </c>
      <c r="N447" s="1">
        <v>346217</v>
      </c>
      <c r="O447" s="1" t="s">
        <v>906</v>
      </c>
      <c r="P447" s="1">
        <v>2006</v>
      </c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idden="1">
      <c r="A448" s="1">
        <v>15724</v>
      </c>
      <c r="B448" s="1">
        <v>2021</v>
      </c>
      <c r="C448" s="1" t="s">
        <v>123</v>
      </c>
      <c r="D448" s="1" t="s">
        <v>738</v>
      </c>
      <c r="E448" s="1">
        <v>2406</v>
      </c>
      <c r="F448" s="1" t="s">
        <v>244</v>
      </c>
      <c r="G448" s="1"/>
      <c r="H448" s="1" t="s">
        <v>126</v>
      </c>
      <c r="I448" s="1" t="s">
        <v>238</v>
      </c>
      <c r="J448" s="1" t="s">
        <v>166</v>
      </c>
      <c r="K448" s="1">
        <v>181.4</v>
      </c>
      <c r="L448" s="1">
        <v>0.26500000000000001</v>
      </c>
      <c r="M448" s="1">
        <v>420433</v>
      </c>
      <c r="N448" s="1">
        <v>312382</v>
      </c>
      <c r="O448" s="1" t="s">
        <v>906</v>
      </c>
      <c r="P448" s="1">
        <v>2006</v>
      </c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idden="1">
      <c r="A449" s="1">
        <v>15725</v>
      </c>
      <c r="B449" s="1">
        <v>2021</v>
      </c>
      <c r="C449" s="1" t="s">
        <v>123</v>
      </c>
      <c r="D449" s="1" t="s">
        <v>738</v>
      </c>
      <c r="E449" s="1">
        <v>2406</v>
      </c>
      <c r="F449" s="1" t="s">
        <v>245</v>
      </c>
      <c r="G449" s="1"/>
      <c r="H449" s="1" t="s">
        <v>126</v>
      </c>
      <c r="I449" s="1" t="s">
        <v>238</v>
      </c>
      <c r="J449" s="1" t="s">
        <v>166</v>
      </c>
      <c r="K449" s="1">
        <v>181.4</v>
      </c>
      <c r="L449" s="1">
        <v>0.25700000000000001</v>
      </c>
      <c r="M449" s="1">
        <v>408876</v>
      </c>
      <c r="N449" s="1">
        <v>282015</v>
      </c>
      <c r="O449" s="1" t="s">
        <v>906</v>
      </c>
      <c r="P449" s="1">
        <v>2006</v>
      </c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idden="1">
      <c r="A450" s="1">
        <v>15726</v>
      </c>
      <c r="B450" s="1">
        <v>2021</v>
      </c>
      <c r="C450" s="1" t="s">
        <v>123</v>
      </c>
      <c r="D450" s="1" t="s">
        <v>738</v>
      </c>
      <c r="E450" s="1">
        <v>2406</v>
      </c>
      <c r="F450" s="1" t="s">
        <v>428</v>
      </c>
      <c r="G450" s="1"/>
      <c r="H450" s="1" t="s">
        <v>126</v>
      </c>
      <c r="I450" s="1" t="s">
        <v>165</v>
      </c>
      <c r="J450" s="1" t="s">
        <v>166</v>
      </c>
      <c r="K450" s="1">
        <v>96.1</v>
      </c>
      <c r="L450" s="1">
        <v>8.0000000000000002E-3</v>
      </c>
      <c r="M450" s="1">
        <v>6393.5</v>
      </c>
      <c r="N450" s="1">
        <v>5507.25</v>
      </c>
      <c r="O450" s="1" t="s">
        <v>905</v>
      </c>
      <c r="P450" s="1">
        <v>2000</v>
      </c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idden="1">
      <c r="A451" s="1">
        <v>15727</v>
      </c>
      <c r="B451" s="1">
        <v>2021</v>
      </c>
      <c r="C451" s="1" t="s">
        <v>123</v>
      </c>
      <c r="D451" s="1" t="s">
        <v>738</v>
      </c>
      <c r="E451" s="1">
        <v>2406</v>
      </c>
      <c r="F451" s="1" t="s">
        <v>429</v>
      </c>
      <c r="G451" s="1"/>
      <c r="H451" s="1" t="s">
        <v>126</v>
      </c>
      <c r="I451" s="1" t="s">
        <v>165</v>
      </c>
      <c r="J451" s="1" t="s">
        <v>166</v>
      </c>
      <c r="K451" s="1">
        <v>96.1</v>
      </c>
      <c r="L451" s="1">
        <v>8.0000000000000002E-3</v>
      </c>
      <c r="M451" s="1">
        <v>6393.5</v>
      </c>
      <c r="N451" s="1">
        <v>5507.25</v>
      </c>
      <c r="O451" s="1" t="s">
        <v>905</v>
      </c>
      <c r="P451" s="1">
        <v>2000</v>
      </c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idden="1">
      <c r="A452" s="1">
        <v>15728</v>
      </c>
      <c r="B452" s="1">
        <v>2021</v>
      </c>
      <c r="C452" s="1" t="s">
        <v>123</v>
      </c>
      <c r="D452" s="1" t="s">
        <v>738</v>
      </c>
      <c r="E452" s="1">
        <v>2406</v>
      </c>
      <c r="F452" s="1" t="s">
        <v>430</v>
      </c>
      <c r="G452" s="1"/>
      <c r="H452" s="1" t="s">
        <v>126</v>
      </c>
      <c r="I452" s="1" t="s">
        <v>165</v>
      </c>
      <c r="J452" s="1" t="s">
        <v>166</v>
      </c>
      <c r="K452" s="1">
        <v>96.1</v>
      </c>
      <c r="L452" s="1">
        <v>8.0000000000000002E-3</v>
      </c>
      <c r="M452" s="1">
        <v>6393.5</v>
      </c>
      <c r="N452" s="1">
        <v>5507.25</v>
      </c>
      <c r="O452" s="1" t="s">
        <v>905</v>
      </c>
      <c r="P452" s="1">
        <v>1995</v>
      </c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idden="1">
      <c r="A453" s="1">
        <v>15729</v>
      </c>
      <c r="B453" s="1">
        <v>2021</v>
      </c>
      <c r="C453" s="1" t="s">
        <v>123</v>
      </c>
      <c r="D453" s="1" t="s">
        <v>738</v>
      </c>
      <c r="E453" s="1">
        <v>2406</v>
      </c>
      <c r="F453" s="1" t="s">
        <v>431</v>
      </c>
      <c r="G453" s="1"/>
      <c r="H453" s="1" t="s">
        <v>126</v>
      </c>
      <c r="I453" s="1" t="s">
        <v>165</v>
      </c>
      <c r="J453" s="1" t="s">
        <v>166</v>
      </c>
      <c r="K453" s="1">
        <v>96.1</v>
      </c>
      <c r="L453" s="1">
        <v>8.0000000000000002E-3</v>
      </c>
      <c r="M453" s="1">
        <v>6393.5</v>
      </c>
      <c r="N453" s="1">
        <v>5507.25</v>
      </c>
      <c r="O453" s="1" t="s">
        <v>905</v>
      </c>
      <c r="P453" s="1">
        <v>1995</v>
      </c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>
      <c r="A454" s="1">
        <v>15730</v>
      </c>
      <c r="B454" s="1">
        <v>2021</v>
      </c>
      <c r="C454" s="1" t="s">
        <v>123</v>
      </c>
      <c r="D454" s="1" t="s">
        <v>741</v>
      </c>
      <c r="E454" s="1">
        <v>2410</v>
      </c>
      <c r="F454" s="1" t="s">
        <v>134</v>
      </c>
      <c r="G454" s="1">
        <v>1</v>
      </c>
      <c r="H454" s="1" t="s">
        <v>126</v>
      </c>
      <c r="I454" s="1" t="s">
        <v>271</v>
      </c>
      <c r="J454" s="1" t="s">
        <v>726</v>
      </c>
      <c r="K454" s="1">
        <v>1170</v>
      </c>
      <c r="L454" s="1">
        <v>0.93</v>
      </c>
      <c r="M454" s="1">
        <v>9531021</v>
      </c>
      <c r="N454" s="1">
        <v>4178424.5</v>
      </c>
      <c r="O454" s="1" t="s">
        <v>905</v>
      </c>
      <c r="P454" s="1">
        <v>1977</v>
      </c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>
      <c r="A455" s="1">
        <v>15731</v>
      </c>
      <c r="B455" s="1">
        <v>2021</v>
      </c>
      <c r="C455" s="1" t="s">
        <v>123</v>
      </c>
      <c r="D455" s="1" t="s">
        <v>741</v>
      </c>
      <c r="E455" s="1">
        <v>2410</v>
      </c>
      <c r="F455" s="1" t="s">
        <v>187</v>
      </c>
      <c r="G455" s="1">
        <v>1</v>
      </c>
      <c r="H455" s="1" t="s">
        <v>126</v>
      </c>
      <c r="I455" s="1" t="s">
        <v>271</v>
      </c>
      <c r="J455" s="1" t="s">
        <v>726</v>
      </c>
      <c r="K455" s="1">
        <v>1170</v>
      </c>
      <c r="L455" s="1">
        <v>0.93</v>
      </c>
      <c r="M455" s="1">
        <v>9531021</v>
      </c>
      <c r="N455" s="1">
        <v>4178424.5</v>
      </c>
      <c r="O455" s="1" t="s">
        <v>905</v>
      </c>
      <c r="P455" s="1">
        <v>1981</v>
      </c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idden="1">
      <c r="A456" s="1">
        <v>15732</v>
      </c>
      <c r="B456" s="1">
        <v>2021</v>
      </c>
      <c r="C456" s="1" t="s">
        <v>123</v>
      </c>
      <c r="D456" s="1" t="s">
        <v>741</v>
      </c>
      <c r="E456" s="1">
        <v>2410</v>
      </c>
      <c r="F456" s="1" t="s">
        <v>188</v>
      </c>
      <c r="G456" s="1"/>
      <c r="H456" s="1" t="s">
        <v>265</v>
      </c>
      <c r="I456" s="1" t="s">
        <v>165</v>
      </c>
      <c r="J456" s="1" t="s">
        <v>218</v>
      </c>
      <c r="K456" s="1">
        <v>41.8</v>
      </c>
      <c r="L456" s="1">
        <v>0</v>
      </c>
      <c r="M456" s="1">
        <v>-41</v>
      </c>
      <c r="N456" s="1">
        <v>0</v>
      </c>
      <c r="O456" s="1" t="s">
        <v>905</v>
      </c>
      <c r="P456" s="1">
        <v>1971</v>
      </c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idden="1">
      <c r="A457" s="1">
        <v>15733</v>
      </c>
      <c r="B457" s="1">
        <v>2021</v>
      </c>
      <c r="C457" s="1" t="s">
        <v>123</v>
      </c>
      <c r="D457" s="1" t="s">
        <v>742</v>
      </c>
      <c r="E457" s="1">
        <v>2411</v>
      </c>
      <c r="F457" s="1" t="s">
        <v>743</v>
      </c>
      <c r="G457" s="1"/>
      <c r="H457" s="1" t="s">
        <v>126</v>
      </c>
      <c r="I457" s="1" t="s">
        <v>238</v>
      </c>
      <c r="J457" s="1" t="s">
        <v>166</v>
      </c>
      <c r="K457" s="1">
        <v>365.5</v>
      </c>
      <c r="L457" s="1">
        <v>0.69899999999999995</v>
      </c>
      <c r="M457" s="1">
        <v>2239275</v>
      </c>
      <c r="N457" s="1">
        <v>864195</v>
      </c>
      <c r="O457" s="1" t="s">
        <v>906</v>
      </c>
      <c r="P457" s="1">
        <v>2018</v>
      </c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idden="1">
      <c r="A458" s="1">
        <v>15734</v>
      </c>
      <c r="B458" s="1">
        <v>2021</v>
      </c>
      <c r="C458" s="1" t="s">
        <v>123</v>
      </c>
      <c r="D458" s="1" t="s">
        <v>742</v>
      </c>
      <c r="E458" s="1">
        <v>2411</v>
      </c>
      <c r="F458" s="1" t="s">
        <v>744</v>
      </c>
      <c r="G458" s="1">
        <v>1</v>
      </c>
      <c r="H458" s="1" t="s">
        <v>126</v>
      </c>
      <c r="I458" s="1" t="s">
        <v>243</v>
      </c>
      <c r="J458" s="1" t="s">
        <v>166</v>
      </c>
      <c r="K458" s="1">
        <v>244</v>
      </c>
      <c r="L458" s="1">
        <v>0.51100000000000001</v>
      </c>
      <c r="M458" s="1">
        <v>1092621</v>
      </c>
      <c r="N458" s="1">
        <v>459576</v>
      </c>
      <c r="O458" s="1" t="s">
        <v>906</v>
      </c>
      <c r="P458" s="1">
        <v>2018</v>
      </c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idden="1">
      <c r="A459" s="1">
        <v>15735</v>
      </c>
      <c r="B459" s="1">
        <v>2021</v>
      </c>
      <c r="C459" s="1" t="s">
        <v>123</v>
      </c>
      <c r="D459" s="1" t="s">
        <v>745</v>
      </c>
      <c r="E459" s="1">
        <v>61965</v>
      </c>
      <c r="F459" s="1" t="s">
        <v>746</v>
      </c>
      <c r="G459" s="1"/>
      <c r="H459" s="1" t="s">
        <v>126</v>
      </c>
      <c r="I459" s="1" t="s">
        <v>127</v>
      </c>
      <c r="J459" s="1" t="s">
        <v>128</v>
      </c>
      <c r="K459" s="1">
        <v>8.8000000000000007</v>
      </c>
      <c r="L459" s="1">
        <v>0.17199999999999999</v>
      </c>
      <c r="M459" s="1">
        <v>13251</v>
      </c>
      <c r="N459" s="1">
        <v>6957</v>
      </c>
      <c r="O459" s="1" t="s">
        <v>905</v>
      </c>
      <c r="P459" s="1">
        <v>2018</v>
      </c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idden="1">
      <c r="A460" s="1">
        <v>15736</v>
      </c>
      <c r="B460" s="1">
        <v>2021</v>
      </c>
      <c r="C460" s="1" t="s">
        <v>123</v>
      </c>
      <c r="D460" s="1" t="s">
        <v>747</v>
      </c>
      <c r="E460" s="1">
        <v>59059</v>
      </c>
      <c r="F460" s="1" t="s">
        <v>689</v>
      </c>
      <c r="G460" s="1"/>
      <c r="H460" s="1" t="s">
        <v>126</v>
      </c>
      <c r="I460" s="1" t="s">
        <v>127</v>
      </c>
      <c r="J460" s="1" t="s">
        <v>128</v>
      </c>
      <c r="K460" s="1">
        <v>2</v>
      </c>
      <c r="L460" s="1">
        <v>0.114</v>
      </c>
      <c r="M460" s="1">
        <v>1997</v>
      </c>
      <c r="N460" s="1">
        <v>1048</v>
      </c>
      <c r="O460" s="1" t="s">
        <v>905</v>
      </c>
      <c r="P460" s="1">
        <v>2010</v>
      </c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idden="1">
      <c r="A461" s="1">
        <v>15737</v>
      </c>
      <c r="B461" s="1">
        <v>2021</v>
      </c>
      <c r="C461" s="1" t="s">
        <v>123</v>
      </c>
      <c r="D461" s="1" t="s">
        <v>748</v>
      </c>
      <c r="E461" s="1">
        <v>60729</v>
      </c>
      <c r="F461" s="1" t="s">
        <v>132</v>
      </c>
      <c r="G461" s="1"/>
      <c r="H461" s="1" t="s">
        <v>126</v>
      </c>
      <c r="I461" s="1" t="s">
        <v>127</v>
      </c>
      <c r="J461" s="1" t="s">
        <v>128</v>
      </c>
      <c r="K461" s="1">
        <v>7.5</v>
      </c>
      <c r="L461" s="1">
        <v>0.185</v>
      </c>
      <c r="M461" s="1">
        <v>12134</v>
      </c>
      <c r="N461" s="1">
        <v>6369</v>
      </c>
      <c r="O461" s="1" t="s">
        <v>905</v>
      </c>
      <c r="P461" s="1">
        <v>2016</v>
      </c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idden="1">
      <c r="A462" s="1">
        <v>15738</v>
      </c>
      <c r="B462" s="1">
        <v>2021</v>
      </c>
      <c r="C462" s="1" t="s">
        <v>123</v>
      </c>
      <c r="D462" s="1" t="s">
        <v>749</v>
      </c>
      <c r="E462" s="1">
        <v>61601</v>
      </c>
      <c r="F462" s="1" t="s">
        <v>750</v>
      </c>
      <c r="G462" s="1"/>
      <c r="H462" s="1" t="s">
        <v>126</v>
      </c>
      <c r="I462" s="1" t="s">
        <v>127</v>
      </c>
      <c r="J462" s="1" t="s">
        <v>128</v>
      </c>
      <c r="K462" s="1">
        <v>8.4</v>
      </c>
      <c r="L462" s="1">
        <v>0.16600000000000001</v>
      </c>
      <c r="M462" s="1">
        <v>12219</v>
      </c>
      <c r="N462" s="1">
        <v>6415</v>
      </c>
      <c r="O462" s="1" t="s">
        <v>905</v>
      </c>
      <c r="P462" s="1">
        <v>2018</v>
      </c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idden="1">
      <c r="A463" s="1">
        <v>15739</v>
      </c>
      <c r="B463" s="1">
        <v>2021</v>
      </c>
      <c r="C463" s="1" t="s">
        <v>123</v>
      </c>
      <c r="D463" s="1" t="s">
        <v>751</v>
      </c>
      <c r="E463" s="1">
        <v>59055</v>
      </c>
      <c r="F463" s="1" t="s">
        <v>752</v>
      </c>
      <c r="G463" s="1"/>
      <c r="H463" s="1" t="s">
        <v>126</v>
      </c>
      <c r="I463" s="1" t="s">
        <v>155</v>
      </c>
      <c r="J463" s="1" t="s">
        <v>166</v>
      </c>
      <c r="K463" s="1">
        <v>3</v>
      </c>
      <c r="L463" s="1">
        <v>0</v>
      </c>
      <c r="M463" s="1">
        <v>0</v>
      </c>
      <c r="N463" s="1">
        <v>0</v>
      </c>
      <c r="O463" s="1" t="s">
        <v>905</v>
      </c>
      <c r="P463" s="1">
        <v>2009</v>
      </c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idden="1">
      <c r="A464" s="1">
        <v>15740</v>
      </c>
      <c r="B464" s="1">
        <v>2021</v>
      </c>
      <c r="C464" s="1" t="s">
        <v>123</v>
      </c>
      <c r="D464" s="1" t="s">
        <v>751</v>
      </c>
      <c r="E464" s="1">
        <v>59055</v>
      </c>
      <c r="F464" s="1" t="s">
        <v>132</v>
      </c>
      <c r="G464" s="1"/>
      <c r="H464" s="1" t="s">
        <v>126</v>
      </c>
      <c r="I464" s="1" t="s">
        <v>127</v>
      </c>
      <c r="J464" s="1" t="s">
        <v>128</v>
      </c>
      <c r="K464" s="1">
        <v>2.4</v>
      </c>
      <c r="L464" s="1">
        <v>1.6E-2</v>
      </c>
      <c r="M464" s="1">
        <v>332</v>
      </c>
      <c r="N464" s="1">
        <v>174</v>
      </c>
      <c r="O464" s="1" t="s">
        <v>905</v>
      </c>
      <c r="P464" s="1">
        <v>2012</v>
      </c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idden="1">
      <c r="A465" s="1">
        <v>15741</v>
      </c>
      <c r="B465" s="1">
        <v>2021</v>
      </c>
      <c r="C465" s="1" t="s">
        <v>123</v>
      </c>
      <c r="D465" s="1" t="s">
        <v>753</v>
      </c>
      <c r="E465" s="1">
        <v>61162</v>
      </c>
      <c r="F465" s="1" t="s">
        <v>754</v>
      </c>
      <c r="G465" s="1"/>
      <c r="H465" s="1" t="s">
        <v>667</v>
      </c>
      <c r="I465" s="1" t="s">
        <v>127</v>
      </c>
      <c r="J465" s="1" t="s">
        <v>128</v>
      </c>
      <c r="K465" s="1">
        <v>1.5</v>
      </c>
      <c r="L465" s="1">
        <v>0</v>
      </c>
      <c r="M465" s="1">
        <v>0</v>
      </c>
      <c r="N465" s="1">
        <v>0</v>
      </c>
      <c r="O465" s="1" t="s">
        <v>905</v>
      </c>
      <c r="P465" s="1">
        <v>2016</v>
      </c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idden="1">
      <c r="A466" s="1">
        <v>15742</v>
      </c>
      <c r="B466" s="1">
        <v>2021</v>
      </c>
      <c r="C466" s="1" t="s">
        <v>123</v>
      </c>
      <c r="D466" s="1" t="s">
        <v>755</v>
      </c>
      <c r="E466" s="1">
        <v>55239</v>
      </c>
      <c r="F466" s="1" t="s">
        <v>756</v>
      </c>
      <c r="G466" s="1"/>
      <c r="H466" s="1" t="s">
        <v>126</v>
      </c>
      <c r="I466" s="1" t="s">
        <v>238</v>
      </c>
      <c r="J466" s="1" t="s">
        <v>166</v>
      </c>
      <c r="K466" s="1">
        <v>180.2</v>
      </c>
      <c r="L466" s="1">
        <v>0.33600000000000002</v>
      </c>
      <c r="M466" s="1">
        <v>530286</v>
      </c>
      <c r="N466" s="1">
        <v>348719</v>
      </c>
      <c r="O466" s="1" t="s">
        <v>906</v>
      </c>
      <c r="P466" s="1">
        <v>2002</v>
      </c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idden="1">
      <c r="A467" s="1">
        <v>15743</v>
      </c>
      <c r="B467" s="1">
        <v>2021</v>
      </c>
      <c r="C467" s="1" t="s">
        <v>123</v>
      </c>
      <c r="D467" s="1" t="s">
        <v>755</v>
      </c>
      <c r="E467" s="1">
        <v>55239</v>
      </c>
      <c r="F467" s="1" t="s">
        <v>757</v>
      </c>
      <c r="G467" s="1"/>
      <c r="H467" s="1" t="s">
        <v>126</v>
      </c>
      <c r="I467" s="1" t="s">
        <v>238</v>
      </c>
      <c r="J467" s="1" t="s">
        <v>166</v>
      </c>
      <c r="K467" s="1">
        <v>180.2</v>
      </c>
      <c r="L467" s="1">
        <v>0.33700000000000002</v>
      </c>
      <c r="M467" s="1">
        <v>532422</v>
      </c>
      <c r="N467" s="1">
        <v>343609</v>
      </c>
      <c r="O467" s="1" t="s">
        <v>906</v>
      </c>
      <c r="P467" s="1">
        <v>2002</v>
      </c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idden="1">
      <c r="A468" s="1">
        <v>15744</v>
      </c>
      <c r="B468" s="1">
        <v>2021</v>
      </c>
      <c r="C468" s="1" t="s">
        <v>123</v>
      </c>
      <c r="D468" s="1" t="s">
        <v>755</v>
      </c>
      <c r="E468" s="1">
        <v>55239</v>
      </c>
      <c r="F468" s="1" t="s">
        <v>758</v>
      </c>
      <c r="G468" s="1"/>
      <c r="H468" s="1" t="s">
        <v>126</v>
      </c>
      <c r="I468" s="1" t="s">
        <v>238</v>
      </c>
      <c r="J468" s="1" t="s">
        <v>166</v>
      </c>
      <c r="K468" s="1">
        <v>180.2</v>
      </c>
      <c r="L468" s="1">
        <v>0.32100000000000001</v>
      </c>
      <c r="M468" s="1">
        <v>507081</v>
      </c>
      <c r="N468" s="1">
        <v>369013</v>
      </c>
      <c r="O468" s="1" t="s">
        <v>906</v>
      </c>
      <c r="P468" s="1">
        <v>2002</v>
      </c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idden="1">
      <c r="A469" s="1">
        <v>15745</v>
      </c>
      <c r="B469" s="1">
        <v>2021</v>
      </c>
      <c r="C469" s="1" t="s">
        <v>123</v>
      </c>
      <c r="D469" s="1" t="s">
        <v>755</v>
      </c>
      <c r="E469" s="1">
        <v>55239</v>
      </c>
      <c r="F469" s="1" t="s">
        <v>759</v>
      </c>
      <c r="G469" s="1">
        <v>3</v>
      </c>
      <c r="H469" s="1" t="s">
        <v>126</v>
      </c>
      <c r="I469" s="1" t="s">
        <v>243</v>
      </c>
      <c r="J469" s="1" t="s">
        <v>166</v>
      </c>
      <c r="K469" s="1">
        <v>280.5</v>
      </c>
      <c r="L469" s="1">
        <v>0.34499999999999997</v>
      </c>
      <c r="M469" s="1">
        <v>848131</v>
      </c>
      <c r="N469" s="1">
        <v>582849</v>
      </c>
      <c r="O469" s="1" t="s">
        <v>906</v>
      </c>
      <c r="P469" s="1">
        <v>2002</v>
      </c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idden="1">
      <c r="A470" s="1">
        <v>15746</v>
      </c>
      <c r="B470" s="1">
        <v>2021</v>
      </c>
      <c r="C470" s="1" t="s">
        <v>123</v>
      </c>
      <c r="D470" s="1" t="s">
        <v>760</v>
      </c>
      <c r="E470" s="1">
        <v>59278</v>
      </c>
      <c r="F470" s="1" t="s">
        <v>761</v>
      </c>
      <c r="G470" s="1"/>
      <c r="H470" s="1" t="s">
        <v>126</v>
      </c>
      <c r="I470" s="1" t="s">
        <v>127</v>
      </c>
      <c r="J470" s="1" t="s">
        <v>128</v>
      </c>
      <c r="K470" s="1">
        <v>1</v>
      </c>
      <c r="L470" s="1">
        <v>0.20300000000000001</v>
      </c>
      <c r="M470" s="1">
        <v>1779</v>
      </c>
      <c r="N470" s="1">
        <v>934</v>
      </c>
      <c r="O470" s="1" t="s">
        <v>905</v>
      </c>
      <c r="P470" s="1">
        <v>2013</v>
      </c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idden="1">
      <c r="A471" s="1">
        <v>15747</v>
      </c>
      <c r="B471" s="1">
        <v>2021</v>
      </c>
      <c r="C471" s="1" t="s">
        <v>123</v>
      </c>
      <c r="D471" s="1" t="s">
        <v>762</v>
      </c>
      <c r="E471" s="1">
        <v>58030</v>
      </c>
      <c r="F471" s="1" t="s">
        <v>763</v>
      </c>
      <c r="G471" s="1"/>
      <c r="H471" s="1" t="s">
        <v>126</v>
      </c>
      <c r="I471" s="1" t="s">
        <v>127</v>
      </c>
      <c r="J471" s="1" t="s">
        <v>128</v>
      </c>
      <c r="K471" s="1">
        <v>5.5</v>
      </c>
      <c r="L471" s="1">
        <v>0.183</v>
      </c>
      <c r="M471" s="1">
        <v>8806</v>
      </c>
      <c r="N471" s="1">
        <v>4623</v>
      </c>
      <c r="O471" s="1" t="s">
        <v>905</v>
      </c>
      <c r="P471" s="1">
        <v>2012</v>
      </c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idden="1">
      <c r="A472" s="1">
        <v>15748</v>
      </c>
      <c r="B472" s="1">
        <v>2021</v>
      </c>
      <c r="C472" s="1" t="s">
        <v>123</v>
      </c>
      <c r="D472" s="1" t="s">
        <v>764</v>
      </c>
      <c r="E472" s="1">
        <v>60843</v>
      </c>
      <c r="F472" s="1" t="s">
        <v>765</v>
      </c>
      <c r="G472" s="1"/>
      <c r="H472" s="1" t="s">
        <v>126</v>
      </c>
      <c r="I472" s="1" t="s">
        <v>127</v>
      </c>
      <c r="J472" s="1" t="s">
        <v>128</v>
      </c>
      <c r="K472" s="1">
        <v>0.5</v>
      </c>
      <c r="L472" s="1">
        <v>0.127</v>
      </c>
      <c r="M472" s="1">
        <v>555.51700000000005</v>
      </c>
      <c r="N472" s="1">
        <v>291.72399999999999</v>
      </c>
      <c r="O472" s="1" t="s">
        <v>905</v>
      </c>
      <c r="P472" s="1">
        <v>2006</v>
      </c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idden="1">
      <c r="A473" s="1">
        <v>15749</v>
      </c>
      <c r="B473" s="1">
        <v>2021</v>
      </c>
      <c r="C473" s="1" t="s">
        <v>123</v>
      </c>
      <c r="D473" s="1" t="s">
        <v>764</v>
      </c>
      <c r="E473" s="1">
        <v>60843</v>
      </c>
      <c r="F473" s="1" t="s">
        <v>766</v>
      </c>
      <c r="G473" s="1"/>
      <c r="H473" s="1" t="s">
        <v>126</v>
      </c>
      <c r="I473" s="1" t="s">
        <v>127</v>
      </c>
      <c r="J473" s="1" t="s">
        <v>128</v>
      </c>
      <c r="K473" s="1">
        <v>0.6</v>
      </c>
      <c r="L473" s="1">
        <v>0.127</v>
      </c>
      <c r="M473" s="1">
        <v>666.62099999999998</v>
      </c>
      <c r="N473" s="1">
        <v>350.06900000000002</v>
      </c>
      <c r="O473" s="1" t="s">
        <v>905</v>
      </c>
      <c r="P473" s="1">
        <v>2009</v>
      </c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idden="1">
      <c r="A474" s="1">
        <v>15750</v>
      </c>
      <c r="B474" s="1">
        <v>2021</v>
      </c>
      <c r="C474" s="1" t="s">
        <v>123</v>
      </c>
      <c r="D474" s="1" t="s">
        <v>764</v>
      </c>
      <c r="E474" s="1">
        <v>60843</v>
      </c>
      <c r="F474" s="1" t="s">
        <v>767</v>
      </c>
      <c r="G474" s="1"/>
      <c r="H474" s="1" t="s">
        <v>126</v>
      </c>
      <c r="I474" s="1" t="s">
        <v>127</v>
      </c>
      <c r="J474" s="1" t="s">
        <v>128</v>
      </c>
      <c r="K474" s="1">
        <v>0.2</v>
      </c>
      <c r="L474" s="1">
        <v>0.127</v>
      </c>
      <c r="M474" s="1">
        <v>222.20699999999999</v>
      </c>
      <c r="N474" s="1">
        <v>116.69</v>
      </c>
      <c r="O474" s="1" t="s">
        <v>905</v>
      </c>
      <c r="P474" s="1">
        <v>2011</v>
      </c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idden="1">
      <c r="A475" s="1">
        <v>15751</v>
      </c>
      <c r="B475" s="1">
        <v>2021</v>
      </c>
      <c r="C475" s="1" t="s">
        <v>123</v>
      </c>
      <c r="D475" s="1" t="s">
        <v>764</v>
      </c>
      <c r="E475" s="1">
        <v>60843</v>
      </c>
      <c r="F475" s="1" t="s">
        <v>768</v>
      </c>
      <c r="G475" s="1"/>
      <c r="H475" s="1" t="s">
        <v>126</v>
      </c>
      <c r="I475" s="1" t="s">
        <v>127</v>
      </c>
      <c r="J475" s="1" t="s">
        <v>128</v>
      </c>
      <c r="K475" s="1">
        <v>1</v>
      </c>
      <c r="L475" s="1">
        <v>0.127</v>
      </c>
      <c r="M475" s="1">
        <v>1111.0340000000001</v>
      </c>
      <c r="N475" s="1">
        <v>583.44799999999998</v>
      </c>
      <c r="O475" s="1" t="s">
        <v>905</v>
      </c>
      <c r="P475" s="1">
        <v>2011</v>
      </c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idden="1">
      <c r="A476" s="1">
        <v>15752</v>
      </c>
      <c r="B476" s="1">
        <v>2021</v>
      </c>
      <c r="C476" s="1" t="s">
        <v>123</v>
      </c>
      <c r="D476" s="1" t="s">
        <v>764</v>
      </c>
      <c r="E476" s="1">
        <v>60843</v>
      </c>
      <c r="F476" s="1" t="s">
        <v>769</v>
      </c>
      <c r="G476" s="1"/>
      <c r="H476" s="1" t="s">
        <v>126</v>
      </c>
      <c r="I476" s="1" t="s">
        <v>127</v>
      </c>
      <c r="J476" s="1" t="s">
        <v>128</v>
      </c>
      <c r="K476" s="1">
        <v>0.4</v>
      </c>
      <c r="L476" s="1">
        <v>0.127</v>
      </c>
      <c r="M476" s="1">
        <v>444.41399999999999</v>
      </c>
      <c r="N476" s="1">
        <v>233.37899999999999</v>
      </c>
      <c r="O476" s="1" t="s">
        <v>905</v>
      </c>
      <c r="P476" s="1">
        <v>2016</v>
      </c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idden="1">
      <c r="A477" s="1">
        <v>15753</v>
      </c>
      <c r="B477" s="1">
        <v>2021</v>
      </c>
      <c r="C477" s="1" t="s">
        <v>123</v>
      </c>
      <c r="D477" s="1" t="s">
        <v>764</v>
      </c>
      <c r="E477" s="1">
        <v>60843</v>
      </c>
      <c r="F477" s="1" t="s">
        <v>770</v>
      </c>
      <c r="G477" s="1"/>
      <c r="H477" s="1" t="s">
        <v>126</v>
      </c>
      <c r="I477" s="1" t="s">
        <v>127</v>
      </c>
      <c r="J477" s="1" t="s">
        <v>128</v>
      </c>
      <c r="K477" s="1">
        <v>0.2</v>
      </c>
      <c r="L477" s="1">
        <v>0.127</v>
      </c>
      <c r="M477" s="1">
        <v>222.20699999999999</v>
      </c>
      <c r="N477" s="1">
        <v>116.69</v>
      </c>
      <c r="O477" s="1" t="s">
        <v>905</v>
      </c>
      <c r="P477" s="1">
        <v>2020</v>
      </c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idden="1">
      <c r="A478" s="1">
        <v>15754</v>
      </c>
      <c r="B478" s="1">
        <v>2021</v>
      </c>
      <c r="C478" s="1" t="s">
        <v>123</v>
      </c>
      <c r="D478" s="1" t="s">
        <v>771</v>
      </c>
      <c r="E478" s="1">
        <v>58036</v>
      </c>
      <c r="F478" s="1" t="s">
        <v>134</v>
      </c>
      <c r="G478" s="1"/>
      <c r="H478" s="1" t="s">
        <v>126</v>
      </c>
      <c r="I478" s="1" t="s">
        <v>127</v>
      </c>
      <c r="J478" s="1" t="s">
        <v>128</v>
      </c>
      <c r="K478" s="1">
        <v>7.5</v>
      </c>
      <c r="L478" s="1">
        <v>0.14699999999999999</v>
      </c>
      <c r="M478" s="1">
        <v>9677</v>
      </c>
      <c r="N478" s="1">
        <v>5080</v>
      </c>
      <c r="O478" s="1" t="s">
        <v>905</v>
      </c>
      <c r="P478" s="1">
        <v>2011</v>
      </c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idden="1">
      <c r="A479" s="1">
        <v>15755</v>
      </c>
      <c r="B479" s="1">
        <v>2021</v>
      </c>
      <c r="C479" s="1" t="s">
        <v>123</v>
      </c>
      <c r="D479" s="1" t="s">
        <v>772</v>
      </c>
      <c r="E479" s="1">
        <v>59319</v>
      </c>
      <c r="F479" s="1" t="s">
        <v>773</v>
      </c>
      <c r="G479" s="1"/>
      <c r="H479" s="1" t="s">
        <v>126</v>
      </c>
      <c r="I479" s="1" t="s">
        <v>127</v>
      </c>
      <c r="J479" s="1" t="s">
        <v>128</v>
      </c>
      <c r="K479" s="1">
        <v>8</v>
      </c>
      <c r="L479" s="1">
        <v>0.183</v>
      </c>
      <c r="M479" s="1">
        <v>12846</v>
      </c>
      <c r="N479" s="1">
        <v>6744</v>
      </c>
      <c r="O479" s="1" t="s">
        <v>905</v>
      </c>
      <c r="P479" s="1">
        <v>2014</v>
      </c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idden="1">
      <c r="A480" s="1">
        <v>15756</v>
      </c>
      <c r="B480" s="1">
        <v>2021</v>
      </c>
      <c r="C480" s="1" t="s">
        <v>123</v>
      </c>
      <c r="D480" s="1" t="s">
        <v>774</v>
      </c>
      <c r="E480" s="1">
        <v>61751</v>
      </c>
      <c r="F480" s="1" t="s">
        <v>775</v>
      </c>
      <c r="G480" s="1"/>
      <c r="H480" s="1" t="s">
        <v>126</v>
      </c>
      <c r="I480" s="1" t="s">
        <v>127</v>
      </c>
      <c r="J480" s="1" t="s">
        <v>128</v>
      </c>
      <c r="K480" s="1">
        <v>2.8</v>
      </c>
      <c r="L480" s="1">
        <v>0.185</v>
      </c>
      <c r="M480" s="1">
        <v>4547</v>
      </c>
      <c r="N480" s="1">
        <v>2387</v>
      </c>
      <c r="O480" s="1" t="s">
        <v>905</v>
      </c>
      <c r="P480" s="1">
        <v>2018</v>
      </c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idden="1">
      <c r="A481" s="1">
        <v>15757</v>
      </c>
      <c r="B481" s="1">
        <v>2021</v>
      </c>
      <c r="C481" s="1" t="s">
        <v>123</v>
      </c>
      <c r="D481" s="1" t="s">
        <v>776</v>
      </c>
      <c r="E481" s="1">
        <v>60781</v>
      </c>
      <c r="F481" s="1" t="s">
        <v>132</v>
      </c>
      <c r="G481" s="1"/>
      <c r="H481" s="1" t="s">
        <v>126</v>
      </c>
      <c r="I481" s="1" t="s">
        <v>127</v>
      </c>
      <c r="J481" s="1" t="s">
        <v>128</v>
      </c>
      <c r="K481" s="1">
        <v>0.9</v>
      </c>
      <c r="L481" s="1">
        <v>0.14799999999999999</v>
      </c>
      <c r="M481" s="1">
        <v>1167</v>
      </c>
      <c r="N481" s="1">
        <v>613</v>
      </c>
      <c r="O481" s="1" t="s">
        <v>905</v>
      </c>
      <c r="P481" s="1">
        <v>2011</v>
      </c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idden="1">
      <c r="A482" s="1">
        <v>15758</v>
      </c>
      <c r="B482" s="1">
        <v>2021</v>
      </c>
      <c r="C482" s="1" t="s">
        <v>123</v>
      </c>
      <c r="D482" s="1" t="s">
        <v>777</v>
      </c>
      <c r="E482" s="1">
        <v>50411</v>
      </c>
      <c r="F482" s="1" t="s">
        <v>269</v>
      </c>
      <c r="G482" s="1"/>
      <c r="H482" s="1" t="s">
        <v>667</v>
      </c>
      <c r="I482" s="1" t="s">
        <v>165</v>
      </c>
      <c r="J482" s="1" t="s">
        <v>166</v>
      </c>
      <c r="K482" s="1">
        <v>3.5</v>
      </c>
      <c r="L482" s="1">
        <v>0</v>
      </c>
      <c r="M482" s="1">
        <v>0</v>
      </c>
      <c r="N482" s="1">
        <v>0</v>
      </c>
      <c r="O482" s="1" t="s">
        <v>905</v>
      </c>
      <c r="P482" s="1">
        <v>1989</v>
      </c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idden="1">
      <c r="A483" s="1">
        <v>15759</v>
      </c>
      <c r="B483" s="1">
        <v>2021</v>
      </c>
      <c r="C483" s="1" t="s">
        <v>123</v>
      </c>
      <c r="D483" s="1" t="s">
        <v>777</v>
      </c>
      <c r="E483" s="1">
        <v>50411</v>
      </c>
      <c r="F483" s="1" t="s">
        <v>270</v>
      </c>
      <c r="G483" s="1"/>
      <c r="H483" s="1" t="s">
        <v>667</v>
      </c>
      <c r="I483" s="1" t="s">
        <v>165</v>
      </c>
      <c r="J483" s="1" t="s">
        <v>166</v>
      </c>
      <c r="K483" s="1">
        <v>3.5</v>
      </c>
      <c r="L483" s="1">
        <v>0</v>
      </c>
      <c r="M483" s="1">
        <v>0</v>
      </c>
      <c r="N483" s="1">
        <v>0</v>
      </c>
      <c r="O483" s="1" t="s">
        <v>905</v>
      </c>
      <c r="P483" s="1">
        <v>1989</v>
      </c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idden="1">
      <c r="A484" s="1">
        <v>15760</v>
      </c>
      <c r="B484" s="1">
        <v>2021</v>
      </c>
      <c r="C484" s="1" t="s">
        <v>123</v>
      </c>
      <c r="D484" s="1" t="s">
        <v>777</v>
      </c>
      <c r="E484" s="1">
        <v>50411</v>
      </c>
      <c r="F484" s="1" t="s">
        <v>442</v>
      </c>
      <c r="G484" s="1"/>
      <c r="H484" s="1" t="s">
        <v>667</v>
      </c>
      <c r="I484" s="1" t="s">
        <v>165</v>
      </c>
      <c r="J484" s="1" t="s">
        <v>166</v>
      </c>
      <c r="K484" s="1">
        <v>3.5</v>
      </c>
      <c r="L484" s="1">
        <v>0</v>
      </c>
      <c r="M484" s="1">
        <v>0</v>
      </c>
      <c r="N484" s="1">
        <v>0</v>
      </c>
      <c r="O484" s="1" t="s">
        <v>905</v>
      </c>
      <c r="P484" s="1">
        <v>1989</v>
      </c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idden="1">
      <c r="A485" s="1">
        <v>15761</v>
      </c>
      <c r="B485" s="1">
        <v>2021</v>
      </c>
      <c r="C485" s="1" t="s">
        <v>123</v>
      </c>
      <c r="D485" s="1" t="s">
        <v>778</v>
      </c>
      <c r="E485" s="1">
        <v>60810</v>
      </c>
      <c r="F485" s="1" t="s">
        <v>779</v>
      </c>
      <c r="G485" s="1"/>
      <c r="H485" s="1" t="s">
        <v>126</v>
      </c>
      <c r="I485" s="1" t="s">
        <v>127</v>
      </c>
      <c r="J485" s="1" t="s">
        <v>128</v>
      </c>
      <c r="K485" s="1">
        <v>1.8</v>
      </c>
      <c r="L485" s="1">
        <v>0.105</v>
      </c>
      <c r="M485" s="1">
        <v>1657</v>
      </c>
      <c r="N485" s="1">
        <v>870</v>
      </c>
      <c r="O485" s="1" t="s">
        <v>905</v>
      </c>
      <c r="P485" s="1">
        <v>2011</v>
      </c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idden="1">
      <c r="A486" s="1">
        <v>15762</v>
      </c>
      <c r="B486" s="1">
        <v>2021</v>
      </c>
      <c r="C486" s="1" t="s">
        <v>123</v>
      </c>
      <c r="D486" s="1" t="s">
        <v>780</v>
      </c>
      <c r="E486" s="1">
        <v>64096</v>
      </c>
      <c r="F486" s="1" t="s">
        <v>781</v>
      </c>
      <c r="G486" s="1"/>
      <c r="H486" s="1" t="s">
        <v>126</v>
      </c>
      <c r="I486" s="1" t="s">
        <v>127</v>
      </c>
      <c r="J486" s="1" t="s">
        <v>128</v>
      </c>
      <c r="K486" s="1">
        <v>1.1000000000000001</v>
      </c>
      <c r="L486" s="1">
        <v>0.16300000000000001</v>
      </c>
      <c r="M486" s="1">
        <v>1574</v>
      </c>
      <c r="N486" s="1">
        <v>826</v>
      </c>
      <c r="O486" s="1" t="s">
        <v>905</v>
      </c>
      <c r="P486" s="1">
        <v>2017</v>
      </c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idden="1">
      <c r="A487" s="1">
        <v>15763</v>
      </c>
      <c r="B487" s="1">
        <v>2021</v>
      </c>
      <c r="C487" s="1" t="s">
        <v>123</v>
      </c>
      <c r="D487" s="1" t="s">
        <v>782</v>
      </c>
      <c r="E487" s="1">
        <v>2390</v>
      </c>
      <c r="F487" s="1" t="s">
        <v>197</v>
      </c>
      <c r="G487" s="1"/>
      <c r="H487" s="1" t="s">
        <v>126</v>
      </c>
      <c r="I487" s="1" t="s">
        <v>165</v>
      </c>
      <c r="J487" s="1" t="s">
        <v>166</v>
      </c>
      <c r="K487" s="1">
        <v>53</v>
      </c>
      <c r="L487" s="1">
        <v>-1E-3</v>
      </c>
      <c r="M487" s="1">
        <v>-272</v>
      </c>
      <c r="N487" s="1">
        <v>-138.75</v>
      </c>
      <c r="O487" s="1" t="s">
        <v>905</v>
      </c>
      <c r="P487" s="1">
        <v>1972</v>
      </c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idden="1">
      <c r="A488" s="1">
        <v>15764</v>
      </c>
      <c r="B488" s="1">
        <v>2021</v>
      </c>
      <c r="C488" s="1" t="s">
        <v>123</v>
      </c>
      <c r="D488" s="1" t="s">
        <v>782</v>
      </c>
      <c r="E488" s="1">
        <v>2390</v>
      </c>
      <c r="F488" s="1" t="s">
        <v>199</v>
      </c>
      <c r="G488" s="1"/>
      <c r="H488" s="1" t="s">
        <v>126</v>
      </c>
      <c r="I488" s="1" t="s">
        <v>165</v>
      </c>
      <c r="J488" s="1" t="s">
        <v>166</v>
      </c>
      <c r="K488" s="1">
        <v>53</v>
      </c>
      <c r="L488" s="1">
        <v>-1E-3</v>
      </c>
      <c r="M488" s="1">
        <v>-272</v>
      </c>
      <c r="N488" s="1">
        <v>-138.75</v>
      </c>
      <c r="O488" s="1" t="s">
        <v>905</v>
      </c>
      <c r="P488" s="1">
        <v>1972</v>
      </c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idden="1">
      <c r="A489" s="1">
        <v>15765</v>
      </c>
      <c r="B489" s="1">
        <v>2021</v>
      </c>
      <c r="C489" s="1" t="s">
        <v>123</v>
      </c>
      <c r="D489" s="1" t="s">
        <v>782</v>
      </c>
      <c r="E489" s="1">
        <v>2390</v>
      </c>
      <c r="F489" s="1" t="s">
        <v>200</v>
      </c>
      <c r="G489" s="1"/>
      <c r="H489" s="1" t="s">
        <v>126</v>
      </c>
      <c r="I489" s="1" t="s">
        <v>165</v>
      </c>
      <c r="J489" s="1" t="s">
        <v>166</v>
      </c>
      <c r="K489" s="1">
        <v>53</v>
      </c>
      <c r="L489" s="1">
        <v>-1E-3</v>
      </c>
      <c r="M489" s="1">
        <v>-272</v>
      </c>
      <c r="N489" s="1">
        <v>-138.75</v>
      </c>
      <c r="O489" s="1" t="s">
        <v>905</v>
      </c>
      <c r="P489" s="1">
        <v>1972</v>
      </c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idden="1">
      <c r="A490" s="1">
        <v>15766</v>
      </c>
      <c r="B490" s="1">
        <v>2021</v>
      </c>
      <c r="C490" s="1" t="s">
        <v>123</v>
      </c>
      <c r="D490" s="1" t="s">
        <v>782</v>
      </c>
      <c r="E490" s="1">
        <v>2390</v>
      </c>
      <c r="F490" s="1" t="s">
        <v>201</v>
      </c>
      <c r="G490" s="1"/>
      <c r="H490" s="1" t="s">
        <v>126</v>
      </c>
      <c r="I490" s="1" t="s">
        <v>165</v>
      </c>
      <c r="J490" s="1" t="s">
        <v>166</v>
      </c>
      <c r="K490" s="1">
        <v>53</v>
      </c>
      <c r="L490" s="1">
        <v>-1E-3</v>
      </c>
      <c r="M490" s="1">
        <v>-272</v>
      </c>
      <c r="N490" s="1">
        <v>-138.75</v>
      </c>
      <c r="O490" s="1" t="s">
        <v>905</v>
      </c>
      <c r="P490" s="1">
        <v>1973</v>
      </c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idden="1">
      <c r="A491" s="1">
        <v>15767</v>
      </c>
      <c r="B491" s="1">
        <v>2021</v>
      </c>
      <c r="C491" s="1" t="s">
        <v>123</v>
      </c>
      <c r="D491" s="1" t="s">
        <v>783</v>
      </c>
      <c r="E491" s="1">
        <v>10308</v>
      </c>
      <c r="F491" s="1" t="s">
        <v>784</v>
      </c>
      <c r="G491" s="1"/>
      <c r="H491" s="1" t="s">
        <v>126</v>
      </c>
      <c r="I491" s="1" t="s">
        <v>238</v>
      </c>
      <c r="J491" s="1" t="s">
        <v>166</v>
      </c>
      <c r="K491" s="1">
        <v>143.4</v>
      </c>
      <c r="L491" s="1">
        <v>0.27</v>
      </c>
      <c r="M491" s="1">
        <v>339540</v>
      </c>
      <c r="N491" s="1">
        <v>205989</v>
      </c>
      <c r="O491" s="1" t="s">
        <v>906</v>
      </c>
      <c r="P491" s="1">
        <v>1991</v>
      </c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idden="1">
      <c r="A492" s="1">
        <v>15768</v>
      </c>
      <c r="B492" s="1">
        <v>2021</v>
      </c>
      <c r="C492" s="1" t="s">
        <v>123</v>
      </c>
      <c r="D492" s="1" t="s">
        <v>783</v>
      </c>
      <c r="E492" s="1">
        <v>10308</v>
      </c>
      <c r="F492" s="1" t="s">
        <v>785</v>
      </c>
      <c r="G492" s="1"/>
      <c r="H492" s="1" t="s">
        <v>126</v>
      </c>
      <c r="I492" s="1" t="s">
        <v>238</v>
      </c>
      <c r="J492" s="1" t="s">
        <v>166</v>
      </c>
      <c r="K492" s="1">
        <v>143.4</v>
      </c>
      <c r="L492" s="1">
        <v>0.26300000000000001</v>
      </c>
      <c r="M492" s="1">
        <v>329825</v>
      </c>
      <c r="N492" s="1">
        <v>191970</v>
      </c>
      <c r="O492" s="1" t="s">
        <v>906</v>
      </c>
      <c r="P492" s="1">
        <v>1991</v>
      </c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idden="1">
      <c r="A493" s="1">
        <v>15769</v>
      </c>
      <c r="B493" s="1">
        <v>2021</v>
      </c>
      <c r="C493" s="1" t="s">
        <v>123</v>
      </c>
      <c r="D493" s="1" t="s">
        <v>783</v>
      </c>
      <c r="E493" s="1">
        <v>10308</v>
      </c>
      <c r="F493" s="1" t="s">
        <v>786</v>
      </c>
      <c r="G493" s="1">
        <v>2</v>
      </c>
      <c r="H493" s="1" t="s">
        <v>126</v>
      </c>
      <c r="I493" s="1" t="s">
        <v>243</v>
      </c>
      <c r="J493" s="1" t="s">
        <v>166</v>
      </c>
      <c r="K493" s="1">
        <v>143.4</v>
      </c>
      <c r="L493" s="1">
        <v>5.6000000000000001E-2</v>
      </c>
      <c r="M493" s="1">
        <v>70499</v>
      </c>
      <c r="N493" s="1">
        <v>41892</v>
      </c>
      <c r="O493" s="1" t="s">
        <v>906</v>
      </c>
      <c r="P493" s="1">
        <v>1991</v>
      </c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idden="1">
      <c r="A494" s="1">
        <v>15770</v>
      </c>
      <c r="B494" s="1">
        <v>2021</v>
      </c>
      <c r="C494" s="1" t="s">
        <v>123</v>
      </c>
      <c r="D494" s="1" t="s">
        <v>787</v>
      </c>
      <c r="E494" s="1">
        <v>63185</v>
      </c>
      <c r="F494" s="1" t="s">
        <v>788</v>
      </c>
      <c r="G494" s="1"/>
      <c r="H494" s="1" t="s">
        <v>126</v>
      </c>
      <c r="I494" s="1" t="s">
        <v>127</v>
      </c>
      <c r="J494" s="1" t="s">
        <v>128</v>
      </c>
      <c r="K494" s="1">
        <v>3.1</v>
      </c>
      <c r="L494" s="1">
        <v>0.153</v>
      </c>
      <c r="M494" s="1">
        <v>4148</v>
      </c>
      <c r="N494" s="1">
        <v>2178</v>
      </c>
      <c r="O494" s="1" t="s">
        <v>905</v>
      </c>
      <c r="P494" s="1">
        <v>2019</v>
      </c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idden="1">
      <c r="A495" s="1">
        <v>15771</v>
      </c>
      <c r="B495" s="1">
        <v>2021</v>
      </c>
      <c r="C495" s="1" t="s">
        <v>123</v>
      </c>
      <c r="D495" s="1" t="s">
        <v>789</v>
      </c>
      <c r="E495" s="1">
        <v>65418</v>
      </c>
      <c r="F495" s="1" t="s">
        <v>790</v>
      </c>
      <c r="G495" s="1"/>
      <c r="H495" s="1" t="s">
        <v>126</v>
      </c>
      <c r="I495" s="1" t="s">
        <v>127</v>
      </c>
      <c r="J495" s="1" t="s">
        <v>128</v>
      </c>
      <c r="K495" s="1">
        <v>2.2999999999999998</v>
      </c>
      <c r="L495" s="1">
        <v>5.6000000000000001E-2</v>
      </c>
      <c r="M495" s="1">
        <v>1136</v>
      </c>
      <c r="N495" s="1">
        <v>596</v>
      </c>
      <c r="O495" s="1" t="s">
        <v>905</v>
      </c>
      <c r="P495" s="1">
        <v>2021</v>
      </c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idden="1">
      <c r="A496" s="1">
        <v>15772</v>
      </c>
      <c r="B496" s="1">
        <v>2021</v>
      </c>
      <c r="C496" s="1" t="s">
        <v>123</v>
      </c>
      <c r="D496" s="1" t="s">
        <v>791</v>
      </c>
      <c r="E496" s="1">
        <v>57667</v>
      </c>
      <c r="F496" s="1" t="s">
        <v>792</v>
      </c>
      <c r="G496" s="1"/>
      <c r="H496" s="1" t="s">
        <v>126</v>
      </c>
      <c r="I496" s="1" t="s">
        <v>127</v>
      </c>
      <c r="J496" s="1" t="s">
        <v>128</v>
      </c>
      <c r="K496" s="1">
        <v>1.5</v>
      </c>
      <c r="L496" s="1">
        <v>0.16</v>
      </c>
      <c r="M496" s="1">
        <v>2105.9560000000001</v>
      </c>
      <c r="N496" s="1">
        <v>1105.588</v>
      </c>
      <c r="O496" s="1" t="s">
        <v>905</v>
      </c>
      <c r="P496" s="1">
        <v>2011</v>
      </c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idden="1">
      <c r="A497" s="1">
        <v>15773</v>
      </c>
      <c r="B497" s="1">
        <v>2021</v>
      </c>
      <c r="C497" s="1" t="s">
        <v>123</v>
      </c>
      <c r="D497" s="1" t="s">
        <v>791</v>
      </c>
      <c r="E497" s="1">
        <v>57667</v>
      </c>
      <c r="F497" s="1" t="s">
        <v>793</v>
      </c>
      <c r="G497" s="1"/>
      <c r="H497" s="1" t="s">
        <v>126</v>
      </c>
      <c r="I497" s="1" t="s">
        <v>127</v>
      </c>
      <c r="J497" s="1" t="s">
        <v>128</v>
      </c>
      <c r="K497" s="1">
        <v>1.5</v>
      </c>
      <c r="L497" s="1">
        <v>0.16</v>
      </c>
      <c r="M497" s="1">
        <v>2105.9560000000001</v>
      </c>
      <c r="N497" s="1">
        <v>1105.588</v>
      </c>
      <c r="O497" s="1" t="s">
        <v>905</v>
      </c>
      <c r="P497" s="1">
        <v>2014</v>
      </c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idden="1">
      <c r="A498" s="1">
        <v>15774</v>
      </c>
      <c r="B498" s="1">
        <v>2021</v>
      </c>
      <c r="C498" s="1" t="s">
        <v>123</v>
      </c>
      <c r="D498" s="1" t="s">
        <v>791</v>
      </c>
      <c r="E498" s="1">
        <v>57667</v>
      </c>
      <c r="F498" s="1" t="s">
        <v>794</v>
      </c>
      <c r="G498" s="1"/>
      <c r="H498" s="1" t="s">
        <v>126</v>
      </c>
      <c r="I498" s="1" t="s">
        <v>127</v>
      </c>
      <c r="J498" s="1" t="s">
        <v>128</v>
      </c>
      <c r="K498" s="1">
        <v>0.8</v>
      </c>
      <c r="L498" s="1">
        <v>0.16</v>
      </c>
      <c r="M498" s="1">
        <v>1123.1759999999999</v>
      </c>
      <c r="N498" s="1">
        <v>589.64700000000005</v>
      </c>
      <c r="O498" s="1" t="s">
        <v>905</v>
      </c>
      <c r="P498" s="1">
        <v>2014</v>
      </c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idden="1">
      <c r="A499" s="1">
        <v>15775</v>
      </c>
      <c r="B499" s="1">
        <v>2021</v>
      </c>
      <c r="C499" s="1" t="s">
        <v>123</v>
      </c>
      <c r="D499" s="1" t="s">
        <v>791</v>
      </c>
      <c r="E499" s="1">
        <v>57667</v>
      </c>
      <c r="F499" s="1" t="s">
        <v>795</v>
      </c>
      <c r="G499" s="1"/>
      <c r="H499" s="1" t="s">
        <v>126</v>
      </c>
      <c r="I499" s="1" t="s">
        <v>127</v>
      </c>
      <c r="J499" s="1" t="s">
        <v>128</v>
      </c>
      <c r="K499" s="1">
        <v>3</v>
      </c>
      <c r="L499" s="1">
        <v>0.16</v>
      </c>
      <c r="M499" s="1">
        <v>4211.9120000000003</v>
      </c>
      <c r="N499" s="1">
        <v>2211.1759999999999</v>
      </c>
      <c r="O499" s="1" t="s">
        <v>905</v>
      </c>
      <c r="P499" s="1">
        <v>2011</v>
      </c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idden="1">
      <c r="A500" s="1">
        <v>15776</v>
      </c>
      <c r="B500" s="1">
        <v>2021</v>
      </c>
      <c r="C500" s="1" t="s">
        <v>123</v>
      </c>
      <c r="D500" s="1" t="s">
        <v>796</v>
      </c>
      <c r="E500" s="1">
        <v>60747</v>
      </c>
      <c r="F500" s="1" t="s">
        <v>797</v>
      </c>
      <c r="G500" s="1"/>
      <c r="H500" s="1" t="s">
        <v>126</v>
      </c>
      <c r="I500" s="1" t="s">
        <v>127</v>
      </c>
      <c r="J500" s="1" t="s">
        <v>128</v>
      </c>
      <c r="K500" s="1">
        <v>3.1</v>
      </c>
      <c r="L500" s="1">
        <v>0.14799999999999999</v>
      </c>
      <c r="M500" s="1">
        <v>4006</v>
      </c>
      <c r="N500" s="1">
        <v>2103</v>
      </c>
      <c r="O500" s="1" t="s">
        <v>905</v>
      </c>
      <c r="P500" s="1">
        <v>2016</v>
      </c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idden="1">
      <c r="A501" s="1">
        <v>15777</v>
      </c>
      <c r="B501" s="1">
        <v>2021</v>
      </c>
      <c r="C501" s="1" t="s">
        <v>123</v>
      </c>
      <c r="D501" s="1" t="s">
        <v>798</v>
      </c>
      <c r="E501" s="1">
        <v>58172</v>
      </c>
      <c r="F501" s="1" t="s">
        <v>799</v>
      </c>
      <c r="G501" s="1"/>
      <c r="H501" s="1" t="s">
        <v>209</v>
      </c>
      <c r="I501" s="1" t="s">
        <v>155</v>
      </c>
      <c r="J501" s="1" t="s">
        <v>218</v>
      </c>
      <c r="K501" s="1">
        <v>2</v>
      </c>
      <c r="L501" s="1">
        <v>0</v>
      </c>
      <c r="M501" s="1">
        <v>0</v>
      </c>
      <c r="N501" s="1">
        <v>0</v>
      </c>
      <c r="O501" s="1" t="s">
        <v>905</v>
      </c>
      <c r="P501" s="1">
        <v>2012</v>
      </c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idden="1">
      <c r="A502" s="1">
        <v>15778</v>
      </c>
      <c r="B502" s="1">
        <v>2021</v>
      </c>
      <c r="C502" s="1" t="s">
        <v>123</v>
      </c>
      <c r="D502" s="1" t="s">
        <v>798</v>
      </c>
      <c r="E502" s="1">
        <v>58172</v>
      </c>
      <c r="F502" s="1" t="s">
        <v>153</v>
      </c>
      <c r="G502" s="1"/>
      <c r="H502" s="1" t="s">
        <v>209</v>
      </c>
      <c r="I502" s="1" t="s">
        <v>155</v>
      </c>
      <c r="J502" s="1" t="s">
        <v>218</v>
      </c>
      <c r="K502" s="1">
        <v>2</v>
      </c>
      <c r="L502" s="1">
        <v>0</v>
      </c>
      <c r="M502" s="1">
        <v>0</v>
      </c>
      <c r="N502" s="1">
        <v>0</v>
      </c>
      <c r="O502" s="1" t="s">
        <v>905</v>
      </c>
      <c r="P502" s="1">
        <v>2012</v>
      </c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idden="1">
      <c r="A503" s="1">
        <v>15779</v>
      </c>
      <c r="B503" s="1">
        <v>2021</v>
      </c>
      <c r="C503" s="1" t="s">
        <v>123</v>
      </c>
      <c r="D503" s="1" t="s">
        <v>798</v>
      </c>
      <c r="E503" s="1">
        <v>58172</v>
      </c>
      <c r="F503" s="1" t="s">
        <v>157</v>
      </c>
      <c r="G503" s="1"/>
      <c r="H503" s="1" t="s">
        <v>209</v>
      </c>
      <c r="I503" s="1" t="s">
        <v>155</v>
      </c>
      <c r="J503" s="1" t="s">
        <v>218</v>
      </c>
      <c r="K503" s="1">
        <v>2</v>
      </c>
      <c r="L503" s="1">
        <v>0</v>
      </c>
      <c r="M503" s="1">
        <v>0</v>
      </c>
      <c r="N503" s="1">
        <v>0</v>
      </c>
      <c r="O503" s="1" t="s">
        <v>905</v>
      </c>
      <c r="P503" s="1">
        <v>2012</v>
      </c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idden="1">
      <c r="A504" s="1">
        <v>15780</v>
      </c>
      <c r="B504" s="1">
        <v>2021</v>
      </c>
      <c r="C504" s="1" t="s">
        <v>123</v>
      </c>
      <c r="D504" s="1" t="s">
        <v>800</v>
      </c>
      <c r="E504" s="1">
        <v>63459</v>
      </c>
      <c r="F504" s="1" t="s">
        <v>801</v>
      </c>
      <c r="G504" s="1"/>
      <c r="H504" s="1" t="s">
        <v>126</v>
      </c>
      <c r="I504" s="1" t="s">
        <v>127</v>
      </c>
      <c r="J504" s="1" t="s">
        <v>128</v>
      </c>
      <c r="K504" s="1">
        <v>2.2000000000000002</v>
      </c>
      <c r="L504" s="1">
        <v>0.17499999999999999</v>
      </c>
      <c r="M504" s="1">
        <v>3375</v>
      </c>
      <c r="N504" s="1">
        <v>1772</v>
      </c>
      <c r="O504" s="1" t="s">
        <v>905</v>
      </c>
      <c r="P504" s="1">
        <v>2019</v>
      </c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idden="1">
      <c r="A505" s="1">
        <v>15781</v>
      </c>
      <c r="B505" s="1">
        <v>2021</v>
      </c>
      <c r="C505" s="1" t="s">
        <v>123</v>
      </c>
      <c r="D505" s="1" t="s">
        <v>802</v>
      </c>
      <c r="E505" s="1">
        <v>60267</v>
      </c>
      <c r="F505" s="1" t="s">
        <v>803</v>
      </c>
      <c r="G505" s="1"/>
      <c r="H505" s="1" t="s">
        <v>126</v>
      </c>
      <c r="I505" s="1" t="s">
        <v>127</v>
      </c>
      <c r="J505" s="1" t="s">
        <v>128</v>
      </c>
      <c r="K505" s="1">
        <v>2.7</v>
      </c>
      <c r="L505" s="1">
        <v>0.191</v>
      </c>
      <c r="M505" s="1">
        <v>4515</v>
      </c>
      <c r="N505" s="1">
        <v>2370</v>
      </c>
      <c r="O505" s="1" t="s">
        <v>905</v>
      </c>
      <c r="P505" s="1">
        <v>2016</v>
      </c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idden="1">
      <c r="A506" s="1">
        <v>15782</v>
      </c>
      <c r="B506" s="1">
        <v>2021</v>
      </c>
      <c r="C506" s="1" t="s">
        <v>123</v>
      </c>
      <c r="D506" s="1" t="s">
        <v>804</v>
      </c>
      <c r="E506" s="1">
        <v>7288</v>
      </c>
      <c r="F506" s="1" t="s">
        <v>805</v>
      </c>
      <c r="G506" s="1"/>
      <c r="H506" s="1" t="s">
        <v>126</v>
      </c>
      <c r="I506" s="1" t="s">
        <v>165</v>
      </c>
      <c r="J506" s="1" t="s">
        <v>166</v>
      </c>
      <c r="K506" s="1">
        <v>112.8</v>
      </c>
      <c r="L506" s="1">
        <v>1.2999999999999999E-2</v>
      </c>
      <c r="M506" s="1">
        <v>12521</v>
      </c>
      <c r="N506" s="1">
        <v>9782</v>
      </c>
      <c r="O506" s="1" t="s">
        <v>905</v>
      </c>
      <c r="P506" s="1">
        <v>1991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idden="1">
      <c r="A507" s="1">
        <v>15783</v>
      </c>
      <c r="B507" s="1">
        <v>2021</v>
      </c>
      <c r="C507" s="1" t="s">
        <v>123</v>
      </c>
      <c r="D507" s="1" t="s">
        <v>806</v>
      </c>
      <c r="E507" s="1">
        <v>57951</v>
      </c>
      <c r="F507" s="1" t="s">
        <v>134</v>
      </c>
      <c r="G507" s="1"/>
      <c r="H507" s="1" t="s">
        <v>126</v>
      </c>
      <c r="I507" s="1" t="s">
        <v>127</v>
      </c>
      <c r="J507" s="1" t="s">
        <v>128</v>
      </c>
      <c r="K507" s="1">
        <v>1</v>
      </c>
      <c r="L507" s="1">
        <v>0.13700000000000001</v>
      </c>
      <c r="M507" s="1">
        <v>1204</v>
      </c>
      <c r="N507" s="1">
        <v>632</v>
      </c>
      <c r="O507" s="1" t="s">
        <v>905</v>
      </c>
      <c r="P507" s="1">
        <v>2011</v>
      </c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idden="1">
      <c r="A508" s="1">
        <v>15784</v>
      </c>
      <c r="B508" s="1">
        <v>2021</v>
      </c>
      <c r="C508" s="1" t="s">
        <v>123</v>
      </c>
      <c r="D508" s="1" t="s">
        <v>807</v>
      </c>
      <c r="E508" s="1">
        <v>63257</v>
      </c>
      <c r="F508" s="1" t="s">
        <v>808</v>
      </c>
      <c r="G508" s="1"/>
      <c r="H508" s="1" t="s">
        <v>126</v>
      </c>
      <c r="I508" s="1" t="s">
        <v>127</v>
      </c>
      <c r="J508" s="1" t="s">
        <v>128</v>
      </c>
      <c r="K508" s="1">
        <v>2.7</v>
      </c>
      <c r="L508" s="1">
        <v>0.16700000000000001</v>
      </c>
      <c r="M508" s="1">
        <v>3952</v>
      </c>
      <c r="N508" s="1">
        <v>2075</v>
      </c>
      <c r="O508" s="1" t="s">
        <v>905</v>
      </c>
      <c r="P508" s="1">
        <v>2018</v>
      </c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idden="1">
      <c r="A509" s="1">
        <v>15785</v>
      </c>
      <c r="B509" s="1">
        <v>2021</v>
      </c>
      <c r="C509" s="1" t="s">
        <v>123</v>
      </c>
      <c r="D509" s="1" t="s">
        <v>809</v>
      </c>
      <c r="E509" s="1">
        <v>57341</v>
      </c>
      <c r="F509" s="1" t="s">
        <v>810</v>
      </c>
      <c r="G509" s="1"/>
      <c r="H509" s="1" t="s">
        <v>126</v>
      </c>
      <c r="I509" s="1" t="s">
        <v>127</v>
      </c>
      <c r="J509" s="1" t="s">
        <v>128</v>
      </c>
      <c r="K509" s="1">
        <v>1.7</v>
      </c>
      <c r="L509" s="1">
        <v>0.129</v>
      </c>
      <c r="M509" s="1">
        <v>1914</v>
      </c>
      <c r="N509" s="1">
        <v>1005</v>
      </c>
      <c r="O509" s="1" t="s">
        <v>905</v>
      </c>
      <c r="P509" s="1">
        <v>2010</v>
      </c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idden="1">
      <c r="A510" s="1">
        <v>15786</v>
      </c>
      <c r="B510" s="1">
        <v>2021</v>
      </c>
      <c r="C510" s="1" t="s">
        <v>123</v>
      </c>
      <c r="D510" s="1" t="s">
        <v>811</v>
      </c>
      <c r="E510" s="1">
        <v>60746</v>
      </c>
      <c r="F510" s="1" t="s">
        <v>812</v>
      </c>
      <c r="G510" s="1"/>
      <c r="H510" s="1" t="s">
        <v>126</v>
      </c>
      <c r="I510" s="1" t="s">
        <v>127</v>
      </c>
      <c r="J510" s="1" t="s">
        <v>128</v>
      </c>
      <c r="K510" s="1">
        <v>2.5</v>
      </c>
      <c r="L510" s="1">
        <v>0.17</v>
      </c>
      <c r="M510" s="1">
        <v>3715</v>
      </c>
      <c r="N510" s="1">
        <v>1950</v>
      </c>
      <c r="O510" s="1" t="s">
        <v>905</v>
      </c>
      <c r="P510" s="1">
        <v>2016</v>
      </c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idden="1">
      <c r="A511" s="1">
        <v>15787</v>
      </c>
      <c r="B511" s="1">
        <v>2021</v>
      </c>
      <c r="C511" s="1" t="s">
        <v>123</v>
      </c>
      <c r="D511" s="1" t="s">
        <v>813</v>
      </c>
      <c r="E511" s="1">
        <v>59057</v>
      </c>
      <c r="F511" s="1" t="s">
        <v>689</v>
      </c>
      <c r="G511" s="1"/>
      <c r="H511" s="1" t="s">
        <v>126</v>
      </c>
      <c r="I511" s="1" t="s">
        <v>127</v>
      </c>
      <c r="J511" s="1" t="s">
        <v>128</v>
      </c>
      <c r="K511" s="1">
        <v>2.7</v>
      </c>
      <c r="L511" s="1">
        <v>5.8999999999999997E-2</v>
      </c>
      <c r="M511" s="1">
        <v>1392</v>
      </c>
      <c r="N511" s="1">
        <v>731</v>
      </c>
      <c r="O511" s="1" t="s">
        <v>905</v>
      </c>
      <c r="P511" s="1">
        <v>2011</v>
      </c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idden="1">
      <c r="A512" s="1">
        <v>15788</v>
      </c>
      <c r="B512" s="1">
        <v>2021</v>
      </c>
      <c r="C512" s="1" t="s">
        <v>123</v>
      </c>
      <c r="D512" s="1" t="s">
        <v>814</v>
      </c>
      <c r="E512" s="1">
        <v>58402</v>
      </c>
      <c r="F512" s="1" t="s">
        <v>134</v>
      </c>
      <c r="G512" s="1"/>
      <c r="H512" s="1" t="s">
        <v>126</v>
      </c>
      <c r="I512" s="1" t="s">
        <v>127</v>
      </c>
      <c r="J512" s="1" t="s">
        <v>128</v>
      </c>
      <c r="K512" s="1">
        <v>1.5</v>
      </c>
      <c r="L512" s="1">
        <v>0.125</v>
      </c>
      <c r="M512" s="1">
        <v>1637</v>
      </c>
      <c r="N512" s="1">
        <v>859</v>
      </c>
      <c r="O512" s="1" t="s">
        <v>905</v>
      </c>
      <c r="P512" s="1">
        <v>2012</v>
      </c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idden="1">
      <c r="A513" s="1">
        <v>15789</v>
      </c>
      <c r="B513" s="1">
        <v>2021</v>
      </c>
      <c r="C513" s="1" t="s">
        <v>123</v>
      </c>
      <c r="D513" s="1" t="s">
        <v>815</v>
      </c>
      <c r="E513" s="1">
        <v>63452</v>
      </c>
      <c r="F513" s="1" t="s">
        <v>816</v>
      </c>
      <c r="G513" s="1"/>
      <c r="H513" s="1" t="s">
        <v>126</v>
      </c>
      <c r="I513" s="1" t="s">
        <v>127</v>
      </c>
      <c r="J513" s="1" t="s">
        <v>128</v>
      </c>
      <c r="K513" s="1">
        <v>6.5</v>
      </c>
      <c r="L513" s="1">
        <v>0.17299999999999999</v>
      </c>
      <c r="M513" s="1">
        <v>9827</v>
      </c>
      <c r="N513" s="1">
        <v>5159</v>
      </c>
      <c r="O513" s="1" t="s">
        <v>905</v>
      </c>
      <c r="P513" s="1">
        <v>2020</v>
      </c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idden="1">
      <c r="A514" s="1">
        <v>15790</v>
      </c>
      <c r="B514" s="1">
        <v>2021</v>
      </c>
      <c r="C514" s="1" t="s">
        <v>123</v>
      </c>
      <c r="D514" s="1" t="s">
        <v>817</v>
      </c>
      <c r="E514" s="1">
        <v>60755</v>
      </c>
      <c r="F514" s="1" t="s">
        <v>132</v>
      </c>
      <c r="G514" s="1"/>
      <c r="H514" s="1" t="s">
        <v>126</v>
      </c>
      <c r="I514" s="1" t="s">
        <v>127</v>
      </c>
      <c r="J514" s="1" t="s">
        <v>128</v>
      </c>
      <c r="K514" s="1">
        <v>8.3000000000000007</v>
      </c>
      <c r="L514" s="1">
        <v>0.193</v>
      </c>
      <c r="M514" s="1">
        <v>14000</v>
      </c>
      <c r="N514" s="1">
        <v>7350</v>
      </c>
      <c r="O514" s="1" t="s">
        <v>905</v>
      </c>
      <c r="P514" s="1">
        <v>2017</v>
      </c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idden="1">
      <c r="A515" s="1">
        <v>15791</v>
      </c>
      <c r="B515" s="1">
        <v>2021</v>
      </c>
      <c r="C515" s="1" t="s">
        <v>123</v>
      </c>
      <c r="D515" s="1" t="s">
        <v>818</v>
      </c>
      <c r="E515" s="1">
        <v>61907</v>
      </c>
      <c r="F515" s="1" t="s">
        <v>819</v>
      </c>
      <c r="G515" s="1"/>
      <c r="H515" s="1" t="s">
        <v>126</v>
      </c>
      <c r="I515" s="1" t="s">
        <v>127</v>
      </c>
      <c r="J515" s="1" t="s">
        <v>128</v>
      </c>
      <c r="K515" s="1">
        <v>7.5</v>
      </c>
      <c r="L515" s="1">
        <v>0.16300000000000001</v>
      </c>
      <c r="M515" s="1">
        <v>10724</v>
      </c>
      <c r="N515" s="1">
        <v>5630</v>
      </c>
      <c r="O515" s="1" t="s">
        <v>905</v>
      </c>
      <c r="P515" s="1">
        <v>2018</v>
      </c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idden="1">
      <c r="A516" s="1">
        <v>15792</v>
      </c>
      <c r="B516" s="1">
        <v>2021</v>
      </c>
      <c r="C516" s="1" t="s">
        <v>123</v>
      </c>
      <c r="D516" s="1" t="s">
        <v>820</v>
      </c>
      <c r="E516" s="1">
        <v>63645</v>
      </c>
      <c r="F516" s="1" t="s">
        <v>821</v>
      </c>
      <c r="G516" s="1"/>
      <c r="H516" s="1" t="s">
        <v>265</v>
      </c>
      <c r="I516" s="1" t="s">
        <v>155</v>
      </c>
      <c r="J516" s="1" t="s">
        <v>218</v>
      </c>
      <c r="K516" s="1">
        <v>0.6</v>
      </c>
      <c r="L516" s="1"/>
      <c r="M516" s="1"/>
      <c r="N516" s="1"/>
      <c r="O516" s="1"/>
      <c r="P516" s="1">
        <v>2001</v>
      </c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idden="1">
      <c r="A517" s="1">
        <v>15793</v>
      </c>
      <c r="B517" s="1">
        <v>2021</v>
      </c>
      <c r="C517" s="1" t="s">
        <v>123</v>
      </c>
      <c r="D517" s="1" t="s">
        <v>820</v>
      </c>
      <c r="E517" s="1">
        <v>63645</v>
      </c>
      <c r="F517" s="1" t="s">
        <v>822</v>
      </c>
      <c r="G517" s="1"/>
      <c r="H517" s="1" t="s">
        <v>265</v>
      </c>
      <c r="I517" s="1" t="s">
        <v>155</v>
      </c>
      <c r="J517" s="1" t="s">
        <v>218</v>
      </c>
      <c r="K517" s="1">
        <v>0.7</v>
      </c>
      <c r="L517" s="1"/>
      <c r="M517" s="1"/>
      <c r="N517" s="1"/>
      <c r="O517" s="1"/>
      <c r="P517" s="1">
        <v>2001</v>
      </c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idden="1">
      <c r="A518" s="1">
        <v>15794</v>
      </c>
      <c r="B518" s="1">
        <v>2021</v>
      </c>
      <c r="C518" s="1" t="s">
        <v>123</v>
      </c>
      <c r="D518" s="1" t="s">
        <v>820</v>
      </c>
      <c r="E518" s="1">
        <v>63645</v>
      </c>
      <c r="F518" s="1" t="s">
        <v>823</v>
      </c>
      <c r="G518" s="1"/>
      <c r="H518" s="1" t="s">
        <v>265</v>
      </c>
      <c r="I518" s="1" t="s">
        <v>155</v>
      </c>
      <c r="J518" s="1" t="s">
        <v>218</v>
      </c>
      <c r="K518" s="1">
        <v>0.6</v>
      </c>
      <c r="L518" s="1"/>
      <c r="M518" s="1"/>
      <c r="N518" s="1"/>
      <c r="O518" s="1"/>
      <c r="P518" s="1">
        <v>2001</v>
      </c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idden="1">
      <c r="A519" s="1">
        <v>15795</v>
      </c>
      <c r="B519" s="1">
        <v>2021</v>
      </c>
      <c r="C519" s="1" t="s">
        <v>123</v>
      </c>
      <c r="D519" s="1" t="s">
        <v>820</v>
      </c>
      <c r="E519" s="1">
        <v>63645</v>
      </c>
      <c r="F519" s="1" t="s">
        <v>824</v>
      </c>
      <c r="G519" s="1"/>
      <c r="H519" s="1" t="s">
        <v>265</v>
      </c>
      <c r="I519" s="1" t="s">
        <v>155</v>
      </c>
      <c r="J519" s="1" t="s">
        <v>218</v>
      </c>
      <c r="K519" s="1">
        <v>0.3</v>
      </c>
      <c r="L519" s="1"/>
      <c r="M519" s="1"/>
      <c r="N519" s="1"/>
      <c r="O519" s="1"/>
      <c r="P519" s="1">
        <v>2001</v>
      </c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idden="1">
      <c r="A520" s="1">
        <v>15796</v>
      </c>
      <c r="B520" s="1">
        <v>2021</v>
      </c>
      <c r="C520" s="1" t="s">
        <v>123</v>
      </c>
      <c r="D520" s="1" t="s">
        <v>820</v>
      </c>
      <c r="E520" s="1">
        <v>63645</v>
      </c>
      <c r="F520" s="1" t="s">
        <v>825</v>
      </c>
      <c r="G520" s="1"/>
      <c r="H520" s="1" t="s">
        <v>265</v>
      </c>
      <c r="I520" s="1" t="s">
        <v>155</v>
      </c>
      <c r="J520" s="1" t="s">
        <v>218</v>
      </c>
      <c r="K520" s="1">
        <v>0.8</v>
      </c>
      <c r="L520" s="1"/>
      <c r="M520" s="1"/>
      <c r="N520" s="1"/>
      <c r="O520" s="1"/>
      <c r="P520" s="1">
        <v>2011</v>
      </c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idden="1">
      <c r="A521" s="1">
        <v>15797</v>
      </c>
      <c r="B521" s="1">
        <v>2021</v>
      </c>
      <c r="C521" s="1" t="s">
        <v>123</v>
      </c>
      <c r="D521" s="1" t="s">
        <v>820</v>
      </c>
      <c r="E521" s="1">
        <v>63645</v>
      </c>
      <c r="F521" s="1" t="s">
        <v>826</v>
      </c>
      <c r="G521" s="1"/>
      <c r="H521" s="1" t="s">
        <v>265</v>
      </c>
      <c r="I521" s="1" t="s">
        <v>155</v>
      </c>
      <c r="J521" s="1" t="s">
        <v>218</v>
      </c>
      <c r="K521" s="1">
        <v>1</v>
      </c>
      <c r="L521" s="1"/>
      <c r="M521" s="1"/>
      <c r="N521" s="1"/>
      <c r="O521" s="1"/>
      <c r="P521" s="1">
        <v>2011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idden="1">
      <c r="A522" s="1">
        <v>15798</v>
      </c>
      <c r="B522" s="1">
        <v>2021</v>
      </c>
      <c r="C522" s="1" t="s">
        <v>123</v>
      </c>
      <c r="D522" s="1" t="s">
        <v>820</v>
      </c>
      <c r="E522" s="1">
        <v>63645</v>
      </c>
      <c r="F522" s="1" t="s">
        <v>827</v>
      </c>
      <c r="G522" s="1"/>
      <c r="H522" s="1" t="s">
        <v>265</v>
      </c>
      <c r="I522" s="1" t="s">
        <v>155</v>
      </c>
      <c r="J522" s="1" t="s">
        <v>218</v>
      </c>
      <c r="K522" s="1">
        <v>1</v>
      </c>
      <c r="L522" s="1"/>
      <c r="M522" s="1"/>
      <c r="N522" s="1"/>
      <c r="O522" s="1"/>
      <c r="P522" s="1">
        <v>2011</v>
      </c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idden="1">
      <c r="A523" s="1">
        <v>15799</v>
      </c>
      <c r="B523" s="1">
        <v>2021</v>
      </c>
      <c r="C523" s="1" t="s">
        <v>123</v>
      </c>
      <c r="D523" s="1" t="s">
        <v>820</v>
      </c>
      <c r="E523" s="1">
        <v>63645</v>
      </c>
      <c r="F523" s="1" t="s">
        <v>828</v>
      </c>
      <c r="G523" s="1"/>
      <c r="H523" s="1" t="s">
        <v>265</v>
      </c>
      <c r="I523" s="1" t="s">
        <v>155</v>
      </c>
      <c r="J523" s="1" t="s">
        <v>218</v>
      </c>
      <c r="K523" s="1">
        <v>1</v>
      </c>
      <c r="L523" s="1"/>
      <c r="M523" s="1"/>
      <c r="N523" s="1"/>
      <c r="O523" s="1"/>
      <c r="P523" s="1">
        <v>2011</v>
      </c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idden="1">
      <c r="A524" s="1">
        <v>15800</v>
      </c>
      <c r="B524" s="1">
        <v>2021</v>
      </c>
      <c r="C524" s="1" t="s">
        <v>123</v>
      </c>
      <c r="D524" s="1" t="s">
        <v>820</v>
      </c>
      <c r="E524" s="1">
        <v>63645</v>
      </c>
      <c r="F524" s="1" t="s">
        <v>829</v>
      </c>
      <c r="G524" s="1"/>
      <c r="H524" s="1" t="s">
        <v>265</v>
      </c>
      <c r="I524" s="1" t="s">
        <v>155</v>
      </c>
      <c r="J524" s="1" t="s">
        <v>218</v>
      </c>
      <c r="K524" s="1">
        <v>0.1</v>
      </c>
      <c r="L524" s="1"/>
      <c r="M524" s="1"/>
      <c r="N524" s="1"/>
      <c r="O524" s="1"/>
      <c r="P524" s="1">
        <v>2011</v>
      </c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idden="1">
      <c r="A525" s="1">
        <v>15801</v>
      </c>
      <c r="B525" s="1">
        <v>2021</v>
      </c>
      <c r="C525" s="1" t="s">
        <v>123</v>
      </c>
      <c r="D525" s="1" t="s">
        <v>830</v>
      </c>
      <c r="E525" s="1">
        <v>57864</v>
      </c>
      <c r="F525" s="1" t="s">
        <v>831</v>
      </c>
      <c r="G525" s="1"/>
      <c r="H525" s="1" t="s">
        <v>126</v>
      </c>
      <c r="I525" s="1" t="s">
        <v>127</v>
      </c>
      <c r="J525" s="1" t="s">
        <v>128</v>
      </c>
      <c r="K525" s="1">
        <v>0.5</v>
      </c>
      <c r="L525" s="1">
        <v>0.13700000000000001</v>
      </c>
      <c r="M525" s="1">
        <v>600.45500000000004</v>
      </c>
      <c r="N525" s="1">
        <v>315.45499999999998</v>
      </c>
      <c r="O525" s="1" t="s">
        <v>905</v>
      </c>
      <c r="P525" s="1">
        <v>2009</v>
      </c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idden="1">
      <c r="A526" s="1">
        <v>15802</v>
      </c>
      <c r="B526" s="1">
        <v>2021</v>
      </c>
      <c r="C526" s="1" t="s">
        <v>123</v>
      </c>
      <c r="D526" s="1" t="s">
        <v>830</v>
      </c>
      <c r="E526" s="1">
        <v>57864</v>
      </c>
      <c r="F526" s="1" t="s">
        <v>832</v>
      </c>
      <c r="G526" s="1"/>
      <c r="H526" s="1" t="s">
        <v>126</v>
      </c>
      <c r="I526" s="1" t="s">
        <v>127</v>
      </c>
      <c r="J526" s="1" t="s">
        <v>128</v>
      </c>
      <c r="K526" s="1">
        <v>0.3</v>
      </c>
      <c r="L526" s="1">
        <v>0.13700000000000001</v>
      </c>
      <c r="M526" s="1">
        <v>360.27300000000002</v>
      </c>
      <c r="N526" s="1">
        <v>189.273</v>
      </c>
      <c r="O526" s="1" t="s">
        <v>905</v>
      </c>
      <c r="P526" s="1">
        <v>2009</v>
      </c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idden="1">
      <c r="A527" s="1">
        <v>15803</v>
      </c>
      <c r="B527" s="1">
        <v>2021</v>
      </c>
      <c r="C527" s="1" t="s">
        <v>123</v>
      </c>
      <c r="D527" s="1" t="s">
        <v>830</v>
      </c>
      <c r="E527" s="1">
        <v>57864</v>
      </c>
      <c r="F527" s="1" t="s">
        <v>833</v>
      </c>
      <c r="G527" s="1"/>
      <c r="H527" s="1" t="s">
        <v>126</v>
      </c>
      <c r="I527" s="1" t="s">
        <v>127</v>
      </c>
      <c r="J527" s="1" t="s">
        <v>128</v>
      </c>
      <c r="K527" s="1">
        <v>0.3</v>
      </c>
      <c r="L527" s="1">
        <v>0.13700000000000001</v>
      </c>
      <c r="M527" s="1">
        <v>360.27300000000002</v>
      </c>
      <c r="N527" s="1">
        <v>189.273</v>
      </c>
      <c r="O527" s="1" t="s">
        <v>905</v>
      </c>
      <c r="P527" s="1">
        <v>2009</v>
      </c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idden="1">
      <c r="A528" s="1">
        <v>15804</v>
      </c>
      <c r="B528" s="1">
        <v>2021</v>
      </c>
      <c r="C528" s="1" t="s">
        <v>123</v>
      </c>
      <c r="D528" s="1" t="s">
        <v>834</v>
      </c>
      <c r="E528" s="1">
        <v>61891</v>
      </c>
      <c r="F528" s="1" t="s">
        <v>835</v>
      </c>
      <c r="G528" s="1"/>
      <c r="H528" s="1" t="s">
        <v>126</v>
      </c>
      <c r="I528" s="1" t="s">
        <v>169</v>
      </c>
      <c r="J528" s="1" t="s">
        <v>170</v>
      </c>
      <c r="K528" s="1">
        <v>19.8</v>
      </c>
      <c r="L528" s="1">
        <v>-0.03</v>
      </c>
      <c r="M528" s="1">
        <v>-5280</v>
      </c>
      <c r="N528" s="1">
        <v>-2209</v>
      </c>
      <c r="O528" s="1" t="s">
        <v>905</v>
      </c>
      <c r="P528" s="1">
        <v>2018</v>
      </c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idden="1">
      <c r="A529" s="1">
        <v>15805</v>
      </c>
      <c r="B529" s="1">
        <v>2021</v>
      </c>
      <c r="C529" s="1" t="s">
        <v>123</v>
      </c>
      <c r="D529" s="1" t="s">
        <v>836</v>
      </c>
      <c r="E529" s="1">
        <v>57726</v>
      </c>
      <c r="F529" s="1" t="s">
        <v>837</v>
      </c>
      <c r="G529" s="1"/>
      <c r="H529" s="1" t="s">
        <v>126</v>
      </c>
      <c r="I529" s="1" t="s">
        <v>127</v>
      </c>
      <c r="J529" s="1" t="s">
        <v>128</v>
      </c>
      <c r="K529" s="1">
        <v>1.9</v>
      </c>
      <c r="L529" s="1">
        <v>0.14399999999999999</v>
      </c>
      <c r="M529" s="1">
        <v>2403</v>
      </c>
      <c r="N529" s="1">
        <v>1262</v>
      </c>
      <c r="O529" s="1" t="s">
        <v>905</v>
      </c>
      <c r="P529" s="1">
        <v>2011</v>
      </c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idden="1">
      <c r="A530" s="1">
        <v>15806</v>
      </c>
      <c r="B530" s="1">
        <v>2021</v>
      </c>
      <c r="C530" s="1" t="s">
        <v>123</v>
      </c>
      <c r="D530" s="1" t="s">
        <v>838</v>
      </c>
      <c r="E530" s="1">
        <v>60809</v>
      </c>
      <c r="F530" s="1" t="s">
        <v>839</v>
      </c>
      <c r="G530" s="1"/>
      <c r="H530" s="1" t="s">
        <v>126</v>
      </c>
      <c r="I530" s="1" t="s">
        <v>127</v>
      </c>
      <c r="J530" s="1" t="s">
        <v>128</v>
      </c>
      <c r="K530" s="1">
        <v>1</v>
      </c>
      <c r="L530" s="1">
        <v>0.17699999999999999</v>
      </c>
      <c r="M530" s="1">
        <v>1551</v>
      </c>
      <c r="N530" s="1">
        <v>814</v>
      </c>
      <c r="O530" s="1" t="s">
        <v>905</v>
      </c>
      <c r="P530" s="1">
        <v>2013</v>
      </c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idden="1">
      <c r="A531" s="1">
        <v>15807</v>
      </c>
      <c r="B531" s="1">
        <v>2021</v>
      </c>
      <c r="C531" s="1" t="s">
        <v>123</v>
      </c>
      <c r="D531" s="1" t="s">
        <v>840</v>
      </c>
      <c r="E531" s="1">
        <v>57746</v>
      </c>
      <c r="F531" s="1" t="s">
        <v>132</v>
      </c>
      <c r="G531" s="1"/>
      <c r="H531" s="1" t="s">
        <v>126</v>
      </c>
      <c r="I531" s="1" t="s">
        <v>127</v>
      </c>
      <c r="J531" s="1" t="s">
        <v>128</v>
      </c>
      <c r="K531" s="1">
        <v>2.2999999999999998</v>
      </c>
      <c r="L531" s="1">
        <v>0.29299999999999998</v>
      </c>
      <c r="M531" s="1">
        <v>5900</v>
      </c>
      <c r="N531" s="1">
        <v>3097</v>
      </c>
      <c r="O531" s="1" t="s">
        <v>905</v>
      </c>
      <c r="P531" s="1">
        <v>2011</v>
      </c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idden="1">
      <c r="A532" s="1">
        <v>15808</v>
      </c>
      <c r="B532" s="1">
        <v>2021</v>
      </c>
      <c r="C532" s="1" t="s">
        <v>123</v>
      </c>
      <c r="D532" s="1" t="s">
        <v>841</v>
      </c>
      <c r="E532" s="1">
        <v>57745</v>
      </c>
      <c r="F532" s="1" t="s">
        <v>132</v>
      </c>
      <c r="G532" s="1"/>
      <c r="H532" s="1" t="s">
        <v>126</v>
      </c>
      <c r="I532" s="1" t="s">
        <v>127</v>
      </c>
      <c r="J532" s="1" t="s">
        <v>128</v>
      </c>
      <c r="K532" s="1">
        <v>3.7</v>
      </c>
      <c r="L532" s="1">
        <v>0.11600000000000001</v>
      </c>
      <c r="M532" s="1">
        <v>3744</v>
      </c>
      <c r="N532" s="1">
        <v>1966</v>
      </c>
      <c r="O532" s="1" t="s">
        <v>905</v>
      </c>
      <c r="P532" s="1">
        <v>2011</v>
      </c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idden="1">
      <c r="A533" s="1">
        <v>15809</v>
      </c>
      <c r="B533" s="1">
        <v>2021</v>
      </c>
      <c r="C533" s="1" t="s">
        <v>123</v>
      </c>
      <c r="D533" s="1" t="s">
        <v>842</v>
      </c>
      <c r="E533" s="1">
        <v>58356</v>
      </c>
      <c r="F533" s="1" t="s">
        <v>843</v>
      </c>
      <c r="G533" s="1"/>
      <c r="H533" s="1" t="s">
        <v>126</v>
      </c>
      <c r="I533" s="1" t="s">
        <v>127</v>
      </c>
      <c r="J533" s="1" t="s">
        <v>128</v>
      </c>
      <c r="K533" s="1">
        <v>5.2</v>
      </c>
      <c r="L533" s="1">
        <v>0.16700000000000001</v>
      </c>
      <c r="M533" s="1">
        <v>7586</v>
      </c>
      <c r="N533" s="1">
        <v>3983</v>
      </c>
      <c r="O533" s="1" t="s">
        <v>905</v>
      </c>
      <c r="P533" s="1">
        <v>2012</v>
      </c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idden="1">
      <c r="A534" s="1">
        <v>15810</v>
      </c>
      <c r="B534" s="1">
        <v>2021</v>
      </c>
      <c r="C534" s="1" t="s">
        <v>123</v>
      </c>
      <c r="D534" s="1" t="s">
        <v>844</v>
      </c>
      <c r="E534" s="1">
        <v>63404</v>
      </c>
      <c r="F534" s="1" t="s">
        <v>134</v>
      </c>
      <c r="G534" s="1"/>
      <c r="H534" s="1" t="s">
        <v>126</v>
      </c>
      <c r="I534" s="1" t="s">
        <v>127</v>
      </c>
      <c r="J534" s="1" t="s">
        <v>128</v>
      </c>
      <c r="K534" s="1">
        <v>1.5</v>
      </c>
      <c r="L534" s="1">
        <v>0.13</v>
      </c>
      <c r="M534" s="1">
        <v>1710</v>
      </c>
      <c r="N534" s="1">
        <v>898</v>
      </c>
      <c r="O534" s="1" t="s">
        <v>905</v>
      </c>
      <c r="P534" s="1">
        <v>2013</v>
      </c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idden="1">
      <c r="A535" s="1">
        <v>15811</v>
      </c>
      <c r="B535" s="1">
        <v>2021</v>
      </c>
      <c r="C535" s="1" t="s">
        <v>123</v>
      </c>
      <c r="D535" s="1" t="s">
        <v>845</v>
      </c>
      <c r="E535" s="1">
        <v>60771</v>
      </c>
      <c r="F535" s="1" t="s">
        <v>132</v>
      </c>
      <c r="G535" s="1"/>
      <c r="H535" s="1" t="s">
        <v>126</v>
      </c>
      <c r="I535" s="1" t="s">
        <v>127</v>
      </c>
      <c r="J535" s="1" t="s">
        <v>128</v>
      </c>
      <c r="K535" s="1">
        <v>1.3</v>
      </c>
      <c r="L535" s="1">
        <v>0.105</v>
      </c>
      <c r="M535" s="1">
        <v>1200</v>
      </c>
      <c r="N535" s="1">
        <v>630</v>
      </c>
      <c r="O535" s="1" t="s">
        <v>905</v>
      </c>
      <c r="P535" s="1">
        <v>2013</v>
      </c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idden="1">
      <c r="A536" s="1">
        <v>15812</v>
      </c>
      <c r="B536" s="1">
        <v>2021</v>
      </c>
      <c r="C536" s="1" t="s">
        <v>123</v>
      </c>
      <c r="D536" s="1" t="s">
        <v>846</v>
      </c>
      <c r="E536" s="1">
        <v>58483</v>
      </c>
      <c r="F536" s="1" t="s">
        <v>153</v>
      </c>
      <c r="G536" s="1"/>
      <c r="H536" s="1" t="s">
        <v>126</v>
      </c>
      <c r="I536" s="1" t="s">
        <v>127</v>
      </c>
      <c r="J536" s="1" t="s">
        <v>128</v>
      </c>
      <c r="K536" s="1">
        <v>16</v>
      </c>
      <c r="L536" s="1">
        <v>0.16500000000000001</v>
      </c>
      <c r="M536" s="1">
        <v>23189</v>
      </c>
      <c r="N536" s="1">
        <v>12174</v>
      </c>
      <c r="O536" s="1" t="s">
        <v>905</v>
      </c>
      <c r="P536" s="1">
        <v>2012</v>
      </c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idden="1">
      <c r="A537" s="1">
        <v>15813</v>
      </c>
      <c r="B537" s="1">
        <v>2021</v>
      </c>
      <c r="C537" s="1" t="s">
        <v>123</v>
      </c>
      <c r="D537" s="1" t="s">
        <v>847</v>
      </c>
      <c r="E537" s="1">
        <v>58917</v>
      </c>
      <c r="F537" s="1" t="s">
        <v>848</v>
      </c>
      <c r="G537" s="1"/>
      <c r="H537" s="1" t="s">
        <v>126</v>
      </c>
      <c r="I537" s="1" t="s">
        <v>127</v>
      </c>
      <c r="J537" s="1" t="s">
        <v>128</v>
      </c>
      <c r="K537" s="1">
        <v>1</v>
      </c>
      <c r="L537" s="1">
        <v>0.159</v>
      </c>
      <c r="M537" s="1">
        <v>1397</v>
      </c>
      <c r="N537" s="1">
        <v>733</v>
      </c>
      <c r="O537" s="1" t="s">
        <v>905</v>
      </c>
      <c r="P537" s="1">
        <v>2011</v>
      </c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idden="1">
      <c r="A538" s="1">
        <v>15814</v>
      </c>
      <c r="B538" s="1">
        <v>2021</v>
      </c>
      <c r="C538" s="1" t="s">
        <v>123</v>
      </c>
      <c r="D538" s="1" t="s">
        <v>849</v>
      </c>
      <c r="E538" s="1">
        <v>58364</v>
      </c>
      <c r="F538" s="1" t="s">
        <v>850</v>
      </c>
      <c r="G538" s="1"/>
      <c r="H538" s="1" t="s">
        <v>126</v>
      </c>
      <c r="I538" s="1" t="s">
        <v>127</v>
      </c>
      <c r="J538" s="1" t="s">
        <v>128</v>
      </c>
      <c r="K538" s="1">
        <v>3</v>
      </c>
      <c r="L538" s="1">
        <v>0.154</v>
      </c>
      <c r="M538" s="1">
        <v>4060</v>
      </c>
      <c r="N538" s="1">
        <v>2131</v>
      </c>
      <c r="O538" s="1" t="s">
        <v>905</v>
      </c>
      <c r="P538" s="1">
        <v>2019</v>
      </c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idden="1">
      <c r="A539" s="1">
        <v>15815</v>
      </c>
      <c r="B539" s="1">
        <v>2021</v>
      </c>
      <c r="C539" s="1" t="s">
        <v>123</v>
      </c>
      <c r="D539" s="1" t="s">
        <v>851</v>
      </c>
      <c r="E539" s="1">
        <v>57815</v>
      </c>
      <c r="F539" s="1" t="s">
        <v>132</v>
      </c>
      <c r="G539" s="1"/>
      <c r="H539" s="1" t="s">
        <v>126</v>
      </c>
      <c r="I539" s="1" t="s">
        <v>127</v>
      </c>
      <c r="J539" s="1" t="s">
        <v>128</v>
      </c>
      <c r="K539" s="1">
        <v>4.0999999999999996</v>
      </c>
      <c r="L539" s="1">
        <v>0.15</v>
      </c>
      <c r="M539" s="1">
        <v>5372</v>
      </c>
      <c r="N539" s="1">
        <v>2820</v>
      </c>
      <c r="O539" s="1" t="s">
        <v>905</v>
      </c>
      <c r="P539" s="1">
        <v>2010</v>
      </c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idden="1">
      <c r="A540" s="1">
        <v>15816</v>
      </c>
      <c r="B540" s="1">
        <v>2021</v>
      </c>
      <c r="C540" s="1" t="s">
        <v>123</v>
      </c>
      <c r="D540" s="1" t="s">
        <v>852</v>
      </c>
      <c r="E540" s="1">
        <v>57647</v>
      </c>
      <c r="F540" s="1" t="s">
        <v>132</v>
      </c>
      <c r="G540" s="1"/>
      <c r="H540" s="1" t="s">
        <v>126</v>
      </c>
      <c r="I540" s="1" t="s">
        <v>127</v>
      </c>
      <c r="J540" s="1" t="s">
        <v>128</v>
      </c>
      <c r="K540" s="1">
        <v>4.0999999999999996</v>
      </c>
      <c r="L540" s="1">
        <v>0.129</v>
      </c>
      <c r="M540" s="1">
        <v>4622</v>
      </c>
      <c r="N540" s="1">
        <v>2427</v>
      </c>
      <c r="O540" s="1" t="s">
        <v>905</v>
      </c>
      <c r="P540" s="1">
        <v>2011</v>
      </c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idden="1">
      <c r="A541" s="1">
        <v>15817</v>
      </c>
      <c r="B541" s="1">
        <v>2021</v>
      </c>
      <c r="C541" s="1" t="s">
        <v>123</v>
      </c>
      <c r="D541" s="1" t="s">
        <v>853</v>
      </c>
      <c r="E541" s="1">
        <v>57352</v>
      </c>
      <c r="F541" s="1" t="s">
        <v>854</v>
      </c>
      <c r="G541" s="1"/>
      <c r="H541" s="1" t="s">
        <v>126</v>
      </c>
      <c r="I541" s="1" t="s">
        <v>127</v>
      </c>
      <c r="J541" s="1" t="s">
        <v>128</v>
      </c>
      <c r="K541" s="1">
        <v>1</v>
      </c>
      <c r="L541" s="1">
        <v>0.13500000000000001</v>
      </c>
      <c r="M541" s="1">
        <v>1179</v>
      </c>
      <c r="N541" s="1">
        <v>619</v>
      </c>
      <c r="O541" s="1" t="s">
        <v>905</v>
      </c>
      <c r="P541" s="1">
        <v>2010</v>
      </c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idden="1">
      <c r="A542" s="1">
        <v>15818</v>
      </c>
      <c r="B542" s="1">
        <v>2021</v>
      </c>
      <c r="C542" s="1" t="s">
        <v>123</v>
      </c>
      <c r="D542" s="1" t="s">
        <v>855</v>
      </c>
      <c r="E542" s="1">
        <v>50960</v>
      </c>
      <c r="F542" s="1" t="s">
        <v>269</v>
      </c>
      <c r="G542" s="1">
        <v>3</v>
      </c>
      <c r="H542" s="1" t="s">
        <v>126</v>
      </c>
      <c r="I542" s="1" t="s">
        <v>271</v>
      </c>
      <c r="J542" s="1" t="s">
        <v>282</v>
      </c>
      <c r="K542" s="1">
        <v>45</v>
      </c>
      <c r="L542" s="1">
        <v>0.79</v>
      </c>
      <c r="M542" s="1">
        <v>311612</v>
      </c>
      <c r="N542" s="1">
        <v>128349</v>
      </c>
      <c r="O542" s="1" t="s">
        <v>906</v>
      </c>
      <c r="P542" s="1">
        <v>1994</v>
      </c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idden="1">
      <c r="A543" s="1">
        <v>15819</v>
      </c>
      <c r="B543" s="1">
        <v>2021</v>
      </c>
      <c r="C543" s="1" t="s">
        <v>123</v>
      </c>
      <c r="D543" s="1" t="s">
        <v>856</v>
      </c>
      <c r="E543" s="1">
        <v>58040</v>
      </c>
      <c r="F543" s="1" t="s">
        <v>857</v>
      </c>
      <c r="G543" s="1"/>
      <c r="H543" s="1" t="s">
        <v>126</v>
      </c>
      <c r="I543" s="1" t="s">
        <v>127</v>
      </c>
      <c r="J543" s="1" t="s">
        <v>128</v>
      </c>
      <c r="K543" s="1">
        <v>2</v>
      </c>
      <c r="L543" s="1">
        <v>0.159</v>
      </c>
      <c r="M543" s="1">
        <v>2785</v>
      </c>
      <c r="N543" s="1">
        <v>1462.143</v>
      </c>
      <c r="O543" s="1" t="s">
        <v>905</v>
      </c>
      <c r="P543" s="1">
        <v>2011</v>
      </c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idden="1">
      <c r="A544" s="1">
        <v>15820</v>
      </c>
      <c r="B544" s="1">
        <v>2021</v>
      </c>
      <c r="C544" s="1" t="s">
        <v>123</v>
      </c>
      <c r="D544" s="1" t="s">
        <v>856</v>
      </c>
      <c r="E544" s="1">
        <v>58040</v>
      </c>
      <c r="F544" s="1" t="s">
        <v>858</v>
      </c>
      <c r="G544" s="1"/>
      <c r="H544" s="1" t="s">
        <v>126</v>
      </c>
      <c r="I544" s="1" t="s">
        <v>127</v>
      </c>
      <c r="J544" s="1" t="s">
        <v>128</v>
      </c>
      <c r="K544" s="1">
        <v>0.8</v>
      </c>
      <c r="L544" s="1">
        <v>0.159</v>
      </c>
      <c r="M544" s="1">
        <v>1114</v>
      </c>
      <c r="N544" s="1">
        <v>584.85699999999997</v>
      </c>
      <c r="O544" s="1" t="s">
        <v>905</v>
      </c>
      <c r="P544" s="1">
        <v>2011</v>
      </c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idden="1">
      <c r="A545" s="1">
        <v>15821</v>
      </c>
      <c r="B545" s="1">
        <v>2021</v>
      </c>
      <c r="C545" s="1" t="s">
        <v>123</v>
      </c>
      <c r="D545" s="1" t="s">
        <v>859</v>
      </c>
      <c r="E545" s="1">
        <v>60808</v>
      </c>
      <c r="F545" s="1" t="s">
        <v>860</v>
      </c>
      <c r="G545" s="1"/>
      <c r="H545" s="1" t="s">
        <v>126</v>
      </c>
      <c r="I545" s="1" t="s">
        <v>127</v>
      </c>
      <c r="J545" s="1" t="s">
        <v>128</v>
      </c>
      <c r="K545" s="1">
        <v>6</v>
      </c>
      <c r="L545" s="1">
        <v>0</v>
      </c>
      <c r="M545" s="1">
        <v>0</v>
      </c>
      <c r="N545" s="1">
        <v>0</v>
      </c>
      <c r="O545" s="1" t="s">
        <v>905</v>
      </c>
      <c r="P545" s="1">
        <v>2012</v>
      </c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idden="1">
      <c r="A546" s="1">
        <v>15822</v>
      </c>
      <c r="B546" s="1">
        <v>2021</v>
      </c>
      <c r="C546" s="1" t="s">
        <v>123</v>
      </c>
      <c r="D546" s="1" t="s">
        <v>861</v>
      </c>
      <c r="E546" s="1">
        <v>62612</v>
      </c>
      <c r="F546" s="1" t="s">
        <v>862</v>
      </c>
      <c r="G546" s="1"/>
      <c r="H546" s="1" t="s">
        <v>126</v>
      </c>
      <c r="I546" s="1" t="s">
        <v>127</v>
      </c>
      <c r="J546" s="1" t="s">
        <v>128</v>
      </c>
      <c r="K546" s="1">
        <v>1.9</v>
      </c>
      <c r="L546" s="1">
        <v>0.14499999999999999</v>
      </c>
      <c r="M546" s="1">
        <v>2408</v>
      </c>
      <c r="N546" s="1">
        <v>1264</v>
      </c>
      <c r="O546" s="1" t="s">
        <v>905</v>
      </c>
      <c r="P546" s="1">
        <v>2018</v>
      </c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idden="1">
      <c r="A547" s="1">
        <v>15823</v>
      </c>
      <c r="B547" s="1">
        <v>2021</v>
      </c>
      <c r="C547" s="1" t="s">
        <v>123</v>
      </c>
      <c r="D547" s="1" t="s">
        <v>863</v>
      </c>
      <c r="E547" s="1">
        <v>50094</v>
      </c>
      <c r="F547" s="1" t="s">
        <v>864</v>
      </c>
      <c r="G547" s="1"/>
      <c r="H547" s="1" t="s">
        <v>126</v>
      </c>
      <c r="I547" s="1" t="s">
        <v>155</v>
      </c>
      <c r="J547" s="1" t="s">
        <v>166</v>
      </c>
      <c r="K547" s="1">
        <v>6</v>
      </c>
      <c r="L547" s="1">
        <v>1E-3</v>
      </c>
      <c r="M547" s="1">
        <v>52</v>
      </c>
      <c r="N547" s="1">
        <v>14</v>
      </c>
      <c r="O547" s="1" t="s">
        <v>905</v>
      </c>
      <c r="P547" s="1">
        <v>1983</v>
      </c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idden="1">
      <c r="A548" s="1">
        <v>15824</v>
      </c>
      <c r="B548" s="1">
        <v>2021</v>
      </c>
      <c r="C548" s="1" t="s">
        <v>123</v>
      </c>
      <c r="D548" s="1" t="s">
        <v>865</v>
      </c>
      <c r="E548" s="1">
        <v>57742</v>
      </c>
      <c r="F548" s="1" t="s">
        <v>866</v>
      </c>
      <c r="G548" s="1"/>
      <c r="H548" s="1" t="s">
        <v>126</v>
      </c>
      <c r="I548" s="1" t="s">
        <v>127</v>
      </c>
      <c r="J548" s="1" t="s">
        <v>128</v>
      </c>
      <c r="K548" s="1">
        <v>1.1000000000000001</v>
      </c>
      <c r="L548" s="1">
        <v>0.156</v>
      </c>
      <c r="M548" s="1">
        <v>1500</v>
      </c>
      <c r="N548" s="1">
        <v>787</v>
      </c>
      <c r="O548" s="1" t="s">
        <v>905</v>
      </c>
      <c r="P548" s="1">
        <v>2011</v>
      </c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idden="1">
      <c r="A549" s="1">
        <v>15825</v>
      </c>
      <c r="B549" s="1">
        <v>2021</v>
      </c>
      <c r="C549" s="1" t="s">
        <v>123</v>
      </c>
      <c r="D549" s="1" t="s">
        <v>867</v>
      </c>
      <c r="E549" s="1">
        <v>57660</v>
      </c>
      <c r="F549" s="1" t="s">
        <v>868</v>
      </c>
      <c r="G549" s="1"/>
      <c r="H549" s="1" t="s">
        <v>126</v>
      </c>
      <c r="I549" s="1" t="s">
        <v>127</v>
      </c>
      <c r="J549" s="1" t="s">
        <v>128</v>
      </c>
      <c r="K549" s="1">
        <v>4</v>
      </c>
      <c r="L549" s="1">
        <v>0.16800000000000001</v>
      </c>
      <c r="M549" s="1">
        <v>5879</v>
      </c>
      <c r="N549" s="1">
        <v>3086</v>
      </c>
      <c r="O549" s="1" t="s">
        <v>905</v>
      </c>
      <c r="P549" s="1">
        <v>2011</v>
      </c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idden="1">
      <c r="A550" s="1">
        <v>15826</v>
      </c>
      <c r="B550" s="1">
        <v>2021</v>
      </c>
      <c r="C550" s="1" t="s">
        <v>123</v>
      </c>
      <c r="D550" s="1" t="s">
        <v>869</v>
      </c>
      <c r="E550" s="1">
        <v>58123</v>
      </c>
      <c r="F550" s="1" t="s">
        <v>134</v>
      </c>
      <c r="G550" s="1"/>
      <c r="H550" s="1" t="s">
        <v>126</v>
      </c>
      <c r="I550" s="1" t="s">
        <v>127</v>
      </c>
      <c r="J550" s="1" t="s">
        <v>128</v>
      </c>
      <c r="K550" s="1">
        <v>2</v>
      </c>
      <c r="L550" s="1">
        <v>0.155</v>
      </c>
      <c r="M550" s="1">
        <v>2712</v>
      </c>
      <c r="N550" s="1">
        <v>1424</v>
      </c>
      <c r="O550" s="1" t="s">
        <v>905</v>
      </c>
      <c r="P550" s="1">
        <v>2012</v>
      </c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idden="1">
      <c r="A551" s="1">
        <v>15827</v>
      </c>
      <c r="B551" s="1">
        <v>2021</v>
      </c>
      <c r="C551" s="1" t="s">
        <v>123</v>
      </c>
      <c r="D551" s="1" t="s">
        <v>870</v>
      </c>
      <c r="E551" s="1">
        <v>56888</v>
      </c>
      <c r="F551" s="1" t="s">
        <v>689</v>
      </c>
      <c r="G551" s="1"/>
      <c r="H551" s="1" t="s">
        <v>126</v>
      </c>
      <c r="I551" s="1" t="s">
        <v>127</v>
      </c>
      <c r="J551" s="1" t="s">
        <v>128</v>
      </c>
      <c r="K551" s="1">
        <v>0.5</v>
      </c>
      <c r="L551" s="1">
        <v>0.14799999999999999</v>
      </c>
      <c r="M551" s="1">
        <v>647.5</v>
      </c>
      <c r="N551" s="1">
        <v>340</v>
      </c>
      <c r="O551" s="1" t="s">
        <v>905</v>
      </c>
      <c r="P551" s="1">
        <v>2012</v>
      </c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idden="1">
      <c r="A552" s="1">
        <v>15828</v>
      </c>
      <c r="B552" s="1">
        <v>2021</v>
      </c>
      <c r="C552" s="1" t="s">
        <v>123</v>
      </c>
      <c r="D552" s="1" t="s">
        <v>870</v>
      </c>
      <c r="E552" s="1">
        <v>56888</v>
      </c>
      <c r="F552" s="1" t="s">
        <v>344</v>
      </c>
      <c r="G552" s="1"/>
      <c r="H552" s="1" t="s">
        <v>126</v>
      </c>
      <c r="I552" s="1" t="s">
        <v>127</v>
      </c>
      <c r="J552" s="1" t="s">
        <v>128</v>
      </c>
      <c r="K552" s="1">
        <v>0.5</v>
      </c>
      <c r="L552" s="1">
        <v>0.14799999999999999</v>
      </c>
      <c r="M552" s="1">
        <v>647.5</v>
      </c>
      <c r="N552" s="1">
        <v>340</v>
      </c>
      <c r="O552" s="1" t="s">
        <v>905</v>
      </c>
      <c r="P552" s="1">
        <v>2012</v>
      </c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idden="1">
      <c r="A553" s="1">
        <v>15829</v>
      </c>
      <c r="B553" s="1">
        <v>2021</v>
      </c>
      <c r="C553" s="1" t="s">
        <v>123</v>
      </c>
      <c r="D553" s="1" t="s">
        <v>870</v>
      </c>
      <c r="E553" s="1">
        <v>56888</v>
      </c>
      <c r="F553" s="1" t="s">
        <v>345</v>
      </c>
      <c r="G553" s="1"/>
      <c r="H553" s="1" t="s">
        <v>126</v>
      </c>
      <c r="I553" s="1" t="s">
        <v>127</v>
      </c>
      <c r="J553" s="1" t="s">
        <v>128</v>
      </c>
      <c r="K553" s="1">
        <v>0.5</v>
      </c>
      <c r="L553" s="1">
        <v>0.14799999999999999</v>
      </c>
      <c r="M553" s="1">
        <v>647.5</v>
      </c>
      <c r="N553" s="1">
        <v>340</v>
      </c>
      <c r="O553" s="1" t="s">
        <v>905</v>
      </c>
      <c r="P553" s="1">
        <v>2012</v>
      </c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idden="1">
      <c r="A554" s="1">
        <v>15830</v>
      </c>
      <c r="B554" s="1">
        <v>2021</v>
      </c>
      <c r="C554" s="1" t="s">
        <v>123</v>
      </c>
      <c r="D554" s="1" t="s">
        <v>870</v>
      </c>
      <c r="E554" s="1">
        <v>56888</v>
      </c>
      <c r="F554" s="1" t="s">
        <v>690</v>
      </c>
      <c r="G554" s="1"/>
      <c r="H554" s="1" t="s">
        <v>126</v>
      </c>
      <c r="I554" s="1" t="s">
        <v>127</v>
      </c>
      <c r="J554" s="1" t="s">
        <v>128</v>
      </c>
      <c r="K554" s="1">
        <v>0.5</v>
      </c>
      <c r="L554" s="1">
        <v>0.14799999999999999</v>
      </c>
      <c r="M554" s="1">
        <v>647.5</v>
      </c>
      <c r="N554" s="1">
        <v>340</v>
      </c>
      <c r="O554" s="1" t="s">
        <v>905</v>
      </c>
      <c r="P554" s="1">
        <v>2012</v>
      </c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idden="1">
      <c r="A555" s="1">
        <v>15831</v>
      </c>
      <c r="B555" s="1">
        <v>2021</v>
      </c>
      <c r="C555" s="1" t="s">
        <v>123</v>
      </c>
      <c r="D555" s="1" t="s">
        <v>871</v>
      </c>
      <c r="E555" s="1">
        <v>57848</v>
      </c>
      <c r="F555" s="1" t="s">
        <v>38</v>
      </c>
      <c r="G555" s="1"/>
      <c r="H555" s="1" t="s">
        <v>126</v>
      </c>
      <c r="I555" s="1" t="s">
        <v>127</v>
      </c>
      <c r="J555" s="1" t="s">
        <v>128</v>
      </c>
      <c r="K555" s="1">
        <v>1</v>
      </c>
      <c r="L555" s="1">
        <v>6.7000000000000004E-2</v>
      </c>
      <c r="M555" s="1">
        <v>587</v>
      </c>
      <c r="N555" s="1">
        <v>308</v>
      </c>
      <c r="O555" s="1" t="s">
        <v>905</v>
      </c>
      <c r="P555" s="1">
        <v>2013</v>
      </c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idden="1">
      <c r="A556" s="1">
        <v>15832</v>
      </c>
      <c r="B556" s="1">
        <v>2021</v>
      </c>
      <c r="C556" s="1" t="s">
        <v>123</v>
      </c>
      <c r="D556" s="1" t="s">
        <v>872</v>
      </c>
      <c r="E556" s="1">
        <v>57383</v>
      </c>
      <c r="F556" s="1" t="s">
        <v>873</v>
      </c>
      <c r="G556" s="1"/>
      <c r="H556" s="1" t="s">
        <v>126</v>
      </c>
      <c r="I556" s="1" t="s">
        <v>127</v>
      </c>
      <c r="J556" s="1" t="s">
        <v>128</v>
      </c>
      <c r="K556" s="1">
        <v>1.5</v>
      </c>
      <c r="L556" s="1">
        <v>0.153</v>
      </c>
      <c r="M556" s="1">
        <v>2010</v>
      </c>
      <c r="N556" s="1">
        <v>1055</v>
      </c>
      <c r="O556" s="1" t="s">
        <v>905</v>
      </c>
      <c r="P556" s="1">
        <v>2010</v>
      </c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idden="1">
      <c r="A557" s="1">
        <v>15833</v>
      </c>
      <c r="B557" s="1">
        <v>2021</v>
      </c>
      <c r="C557" s="1" t="s">
        <v>123</v>
      </c>
      <c r="D557" s="1" t="s">
        <v>874</v>
      </c>
      <c r="E557" s="1">
        <v>56963</v>
      </c>
      <c r="F557" s="1" t="s">
        <v>875</v>
      </c>
      <c r="G557" s="1"/>
      <c r="H557" s="1" t="s">
        <v>126</v>
      </c>
      <c r="I557" s="1" t="s">
        <v>238</v>
      </c>
      <c r="J557" s="1" t="s">
        <v>166</v>
      </c>
      <c r="K557" s="1">
        <v>225.3</v>
      </c>
      <c r="L557" s="1">
        <v>0.22600000000000001</v>
      </c>
      <c r="M557" s="1">
        <v>446895</v>
      </c>
      <c r="N557" s="1">
        <v>315951</v>
      </c>
      <c r="O557" s="1" t="s">
        <v>906</v>
      </c>
      <c r="P557" s="1">
        <v>2014</v>
      </c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idden="1">
      <c r="A558" s="1">
        <v>15834</v>
      </c>
      <c r="B558" s="1">
        <v>2021</v>
      </c>
      <c r="C558" s="1" t="s">
        <v>123</v>
      </c>
      <c r="D558" s="1" t="s">
        <v>874</v>
      </c>
      <c r="E558" s="1">
        <v>56963</v>
      </c>
      <c r="F558" s="1" t="s">
        <v>876</v>
      </c>
      <c r="G558" s="1"/>
      <c r="H558" s="1" t="s">
        <v>126</v>
      </c>
      <c r="I558" s="1" t="s">
        <v>238</v>
      </c>
      <c r="J558" s="1" t="s">
        <v>166</v>
      </c>
      <c r="K558" s="1">
        <v>225.3</v>
      </c>
      <c r="L558" s="1">
        <v>0.23599999999999999</v>
      </c>
      <c r="M558" s="1">
        <v>465332</v>
      </c>
      <c r="N558" s="1">
        <v>330575</v>
      </c>
      <c r="O558" s="1" t="s">
        <v>906</v>
      </c>
      <c r="P558" s="1">
        <v>2014</v>
      </c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idden="1">
      <c r="A559" s="1">
        <v>15835</v>
      </c>
      <c r="B559" s="1">
        <v>2021</v>
      </c>
      <c r="C559" s="1" t="s">
        <v>123</v>
      </c>
      <c r="D559" s="1" t="s">
        <v>874</v>
      </c>
      <c r="E559" s="1">
        <v>56963</v>
      </c>
      <c r="F559" s="1" t="s">
        <v>382</v>
      </c>
      <c r="G559" s="1">
        <v>2</v>
      </c>
      <c r="H559" s="1" t="s">
        <v>126</v>
      </c>
      <c r="I559" s="1" t="s">
        <v>243</v>
      </c>
      <c r="J559" s="1" t="s">
        <v>166</v>
      </c>
      <c r="K559" s="1">
        <v>304</v>
      </c>
      <c r="L559" s="1">
        <v>0.215</v>
      </c>
      <c r="M559" s="1">
        <v>573722</v>
      </c>
      <c r="N559" s="1">
        <v>409921</v>
      </c>
      <c r="O559" s="1" t="s">
        <v>906</v>
      </c>
      <c r="P559" s="1">
        <v>2014</v>
      </c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idden="1">
      <c r="A560" s="1">
        <v>15836</v>
      </c>
      <c r="B560" s="1">
        <v>2021</v>
      </c>
      <c r="C560" s="1" t="s">
        <v>123</v>
      </c>
      <c r="D560" s="1" t="s">
        <v>877</v>
      </c>
      <c r="E560" s="1">
        <v>59186</v>
      </c>
      <c r="F560" s="1" t="s">
        <v>132</v>
      </c>
      <c r="G560" s="1"/>
      <c r="H560" s="1" t="s">
        <v>126</v>
      </c>
      <c r="I560" s="1" t="s">
        <v>127</v>
      </c>
      <c r="J560" s="1" t="s">
        <v>128</v>
      </c>
      <c r="K560" s="1">
        <v>7</v>
      </c>
      <c r="L560" s="1">
        <v>0.188</v>
      </c>
      <c r="M560" s="1">
        <v>11557</v>
      </c>
      <c r="N560" s="1">
        <v>6067</v>
      </c>
      <c r="O560" s="1" t="s">
        <v>905</v>
      </c>
      <c r="P560" s="1">
        <v>2014</v>
      </c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idden="1">
      <c r="A561" s="1">
        <v>15837</v>
      </c>
      <c r="B561" s="1">
        <v>2021</v>
      </c>
      <c r="C561" s="1" t="s">
        <v>123</v>
      </c>
      <c r="D561" s="1" t="s">
        <v>878</v>
      </c>
      <c r="E561" s="1">
        <v>6776</v>
      </c>
      <c r="F561" s="1" t="s">
        <v>134</v>
      </c>
      <c r="G561" s="1"/>
      <c r="H561" s="1" t="s">
        <v>126</v>
      </c>
      <c r="I561" s="1" t="s">
        <v>165</v>
      </c>
      <c r="J561" s="1" t="s">
        <v>218</v>
      </c>
      <c r="K561" s="1">
        <v>27</v>
      </c>
      <c r="L561" s="1">
        <v>1E-3</v>
      </c>
      <c r="M561" s="1">
        <v>218</v>
      </c>
      <c r="N561" s="1">
        <v>188</v>
      </c>
      <c r="O561" s="1" t="s">
        <v>905</v>
      </c>
      <c r="P561" s="1">
        <v>1972</v>
      </c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idden="1">
      <c r="A562" s="1">
        <v>15838</v>
      </c>
      <c r="B562" s="1">
        <v>2021</v>
      </c>
      <c r="C562" s="1" t="s">
        <v>123</v>
      </c>
      <c r="D562" s="1" t="s">
        <v>879</v>
      </c>
      <c r="E562" s="1">
        <v>60500</v>
      </c>
      <c r="F562" s="1" t="s">
        <v>134</v>
      </c>
      <c r="G562" s="1"/>
      <c r="H562" s="1" t="s">
        <v>126</v>
      </c>
      <c r="I562" s="1" t="s">
        <v>127</v>
      </c>
      <c r="J562" s="1" t="s">
        <v>128</v>
      </c>
      <c r="K562" s="1">
        <v>1</v>
      </c>
      <c r="L562" s="1">
        <v>4.9000000000000002E-2</v>
      </c>
      <c r="M562" s="1">
        <v>428</v>
      </c>
      <c r="N562" s="1">
        <v>225</v>
      </c>
      <c r="O562" s="1" t="s">
        <v>905</v>
      </c>
      <c r="P562" s="1">
        <v>2011</v>
      </c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idden="1">
      <c r="A563" s="1">
        <v>15839</v>
      </c>
      <c r="B563" s="1">
        <v>2021</v>
      </c>
      <c r="C563" s="1" t="s">
        <v>123</v>
      </c>
      <c r="D563" s="1" t="s">
        <v>880</v>
      </c>
      <c r="E563" s="1">
        <v>50885</v>
      </c>
      <c r="F563" s="1" t="s">
        <v>269</v>
      </c>
      <c r="G563" s="1">
        <v>2</v>
      </c>
      <c r="H563" s="1" t="s">
        <v>126</v>
      </c>
      <c r="I563" s="1" t="s">
        <v>271</v>
      </c>
      <c r="J563" s="1" t="s">
        <v>282</v>
      </c>
      <c r="K563" s="1">
        <v>14</v>
      </c>
      <c r="L563" s="1">
        <v>0.67600000000000005</v>
      </c>
      <c r="M563" s="1">
        <v>82898</v>
      </c>
      <c r="N563" s="1">
        <v>31905</v>
      </c>
      <c r="O563" s="1" t="s">
        <v>906</v>
      </c>
      <c r="P563" s="1">
        <v>1990</v>
      </c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idden="1">
      <c r="A564">
        <v>15840</v>
      </c>
      <c r="B564">
        <v>2021</v>
      </c>
      <c r="C564" t="s">
        <v>123</v>
      </c>
      <c r="D564" t="s">
        <v>881</v>
      </c>
      <c r="E564">
        <v>61630</v>
      </c>
      <c r="F564" t="s">
        <v>882</v>
      </c>
      <c r="H564" t="s">
        <v>126</v>
      </c>
      <c r="I564" t="s">
        <v>127</v>
      </c>
      <c r="J564" t="s">
        <v>128</v>
      </c>
      <c r="K564">
        <v>1.3</v>
      </c>
      <c r="L564">
        <v>9.4E-2</v>
      </c>
      <c r="M564">
        <v>1069</v>
      </c>
      <c r="N564">
        <v>561</v>
      </c>
      <c r="O564" t="s">
        <v>905</v>
      </c>
      <c r="P564">
        <v>2011</v>
      </c>
    </row>
    <row r="565" spans="1:32" hidden="1">
      <c r="A565">
        <v>15841</v>
      </c>
      <c r="B565">
        <v>2021</v>
      </c>
      <c r="C565" t="s">
        <v>123</v>
      </c>
      <c r="D565" t="s">
        <v>883</v>
      </c>
      <c r="E565">
        <v>57805</v>
      </c>
      <c r="F565" t="s">
        <v>884</v>
      </c>
      <c r="H565" t="s">
        <v>126</v>
      </c>
      <c r="I565" t="s">
        <v>127</v>
      </c>
      <c r="J565" t="s">
        <v>128</v>
      </c>
      <c r="K565">
        <v>1.4</v>
      </c>
      <c r="L565">
        <v>0</v>
      </c>
      <c r="M565">
        <v>0</v>
      </c>
      <c r="N565">
        <v>0</v>
      </c>
      <c r="O565" t="s">
        <v>905</v>
      </c>
      <c r="P565">
        <v>2010</v>
      </c>
    </row>
    <row r="566" spans="1:32" hidden="1">
      <c r="A566">
        <v>15842</v>
      </c>
      <c r="B566">
        <v>2021</v>
      </c>
      <c r="C566" t="s">
        <v>123</v>
      </c>
      <c r="D566" t="s">
        <v>885</v>
      </c>
      <c r="E566">
        <v>58361</v>
      </c>
      <c r="F566" t="s">
        <v>886</v>
      </c>
      <c r="H566" t="s">
        <v>126</v>
      </c>
      <c r="I566" t="s">
        <v>127</v>
      </c>
      <c r="J566" t="s">
        <v>128</v>
      </c>
      <c r="K566">
        <v>3</v>
      </c>
      <c r="L566">
        <v>0.16500000000000001</v>
      </c>
      <c r="M566">
        <v>4331</v>
      </c>
      <c r="N566">
        <v>2274</v>
      </c>
      <c r="O566" t="s">
        <v>905</v>
      </c>
      <c r="P566">
        <v>2011</v>
      </c>
    </row>
    <row r="567" spans="1:32" hidden="1">
      <c r="A567">
        <v>15843</v>
      </c>
      <c r="B567">
        <v>2021</v>
      </c>
      <c r="C567" t="s">
        <v>123</v>
      </c>
      <c r="D567" t="s">
        <v>887</v>
      </c>
      <c r="E567">
        <v>59751</v>
      </c>
      <c r="F567" t="s">
        <v>888</v>
      </c>
      <c r="H567" t="s">
        <v>126</v>
      </c>
      <c r="I567" t="s">
        <v>127</v>
      </c>
      <c r="J567" t="s">
        <v>128</v>
      </c>
      <c r="K567">
        <v>1.2</v>
      </c>
      <c r="L567">
        <v>0.17100000000000001</v>
      </c>
      <c r="M567">
        <v>1794</v>
      </c>
      <c r="N567">
        <v>942</v>
      </c>
      <c r="O567" t="s">
        <v>905</v>
      </c>
      <c r="P567">
        <v>2013</v>
      </c>
    </row>
    <row r="568" spans="1:32" hidden="1">
      <c r="A568">
        <v>15844</v>
      </c>
      <c r="B568">
        <v>2021</v>
      </c>
      <c r="C568" t="s">
        <v>123</v>
      </c>
      <c r="D568" t="s">
        <v>889</v>
      </c>
      <c r="E568">
        <v>59116</v>
      </c>
      <c r="F568" t="s">
        <v>890</v>
      </c>
      <c r="H568" t="s">
        <v>126</v>
      </c>
      <c r="I568" t="s">
        <v>155</v>
      </c>
      <c r="J568" t="s">
        <v>156</v>
      </c>
      <c r="K568">
        <v>3.2</v>
      </c>
      <c r="L568">
        <v>0.17</v>
      </c>
      <c r="M568">
        <v>4771</v>
      </c>
      <c r="N568">
        <v>1933</v>
      </c>
      <c r="O568" t="s">
        <v>905</v>
      </c>
      <c r="P568">
        <v>2013</v>
      </c>
    </row>
    <row r="569" spans="1:32" hidden="1">
      <c r="A569">
        <v>15845</v>
      </c>
      <c r="B569">
        <v>2021</v>
      </c>
      <c r="C569" t="s">
        <v>123</v>
      </c>
      <c r="D569" t="s">
        <v>891</v>
      </c>
      <c r="E569">
        <v>57839</v>
      </c>
      <c r="F569" t="s">
        <v>892</v>
      </c>
      <c r="H569" t="s">
        <v>126</v>
      </c>
      <c r="I569" t="s">
        <v>238</v>
      </c>
      <c r="J569" t="s">
        <v>166</v>
      </c>
      <c r="K569">
        <v>222.7</v>
      </c>
      <c r="L569">
        <v>0.61799999999999999</v>
      </c>
      <c r="M569">
        <v>1205541</v>
      </c>
      <c r="N569">
        <v>556521</v>
      </c>
      <c r="O569" t="s">
        <v>906</v>
      </c>
      <c r="P569">
        <v>2015</v>
      </c>
    </row>
    <row r="570" spans="1:32" hidden="1">
      <c r="A570">
        <v>15846</v>
      </c>
      <c r="B570">
        <v>2021</v>
      </c>
      <c r="C570" t="s">
        <v>123</v>
      </c>
      <c r="D570" t="s">
        <v>891</v>
      </c>
      <c r="E570">
        <v>57839</v>
      </c>
      <c r="F570" t="s">
        <v>893</v>
      </c>
      <c r="H570" t="s">
        <v>126</v>
      </c>
      <c r="I570" t="s">
        <v>238</v>
      </c>
      <c r="J570" t="s">
        <v>166</v>
      </c>
      <c r="K570">
        <v>222.7</v>
      </c>
      <c r="L570">
        <v>0.54</v>
      </c>
      <c r="M570">
        <v>1053247</v>
      </c>
      <c r="N570">
        <v>463526</v>
      </c>
      <c r="O570" t="s">
        <v>906</v>
      </c>
      <c r="P570">
        <v>2015</v>
      </c>
    </row>
    <row r="571" spans="1:32" hidden="1">
      <c r="A571">
        <v>15847</v>
      </c>
      <c r="B571">
        <v>2021</v>
      </c>
      <c r="C571" t="s">
        <v>123</v>
      </c>
      <c r="D571" t="s">
        <v>891</v>
      </c>
      <c r="E571">
        <v>57839</v>
      </c>
      <c r="F571" t="s">
        <v>894</v>
      </c>
      <c r="G571">
        <v>2</v>
      </c>
      <c r="H571" t="s">
        <v>126</v>
      </c>
      <c r="I571" t="s">
        <v>243</v>
      </c>
      <c r="J571" t="s">
        <v>166</v>
      </c>
      <c r="K571">
        <v>327.5</v>
      </c>
      <c r="L571">
        <v>0.48799999999999999</v>
      </c>
      <c r="M571">
        <v>1399719</v>
      </c>
      <c r="N571">
        <v>653155</v>
      </c>
      <c r="O571" t="s">
        <v>906</v>
      </c>
      <c r="P571">
        <v>2015</v>
      </c>
    </row>
    <row r="572" spans="1:32" hidden="1">
      <c r="A572">
        <v>15848</v>
      </c>
      <c r="B572">
        <v>2021</v>
      </c>
      <c r="C572" t="s">
        <v>123</v>
      </c>
      <c r="D572" t="s">
        <v>895</v>
      </c>
      <c r="E572">
        <v>6522</v>
      </c>
      <c r="F572" t="s">
        <v>134</v>
      </c>
      <c r="H572" t="s">
        <v>126</v>
      </c>
      <c r="I572" t="s">
        <v>896</v>
      </c>
      <c r="J572" t="s">
        <v>441</v>
      </c>
      <c r="K572">
        <v>151</v>
      </c>
      <c r="L572">
        <v>-0.03</v>
      </c>
      <c r="M572">
        <v>-40025.667000000001</v>
      </c>
      <c r="N572">
        <v>-18289.332999999999</v>
      </c>
      <c r="O572" t="s">
        <v>905</v>
      </c>
      <c r="P572">
        <v>1965</v>
      </c>
    </row>
    <row r="573" spans="1:32" hidden="1">
      <c r="A573">
        <v>15849</v>
      </c>
      <c r="B573">
        <v>2021</v>
      </c>
      <c r="C573" t="s">
        <v>123</v>
      </c>
      <c r="D573" t="s">
        <v>895</v>
      </c>
      <c r="E573">
        <v>6522</v>
      </c>
      <c r="F573" t="s">
        <v>187</v>
      </c>
      <c r="H573" t="s">
        <v>126</v>
      </c>
      <c r="I573" t="s">
        <v>896</v>
      </c>
      <c r="J573" t="s">
        <v>441</v>
      </c>
      <c r="K573">
        <v>151</v>
      </c>
      <c r="L573">
        <v>-0.03</v>
      </c>
      <c r="M573">
        <v>-40025.667000000001</v>
      </c>
      <c r="N573">
        <v>-18289.332999999999</v>
      </c>
      <c r="O573" t="s">
        <v>905</v>
      </c>
      <c r="P573">
        <v>1965</v>
      </c>
    </row>
    <row r="574" spans="1:32" hidden="1">
      <c r="A574">
        <v>15850</v>
      </c>
      <c r="B574">
        <v>2021</v>
      </c>
      <c r="C574" t="s">
        <v>123</v>
      </c>
      <c r="D574" t="s">
        <v>895</v>
      </c>
      <c r="E574">
        <v>6522</v>
      </c>
      <c r="F574" t="s">
        <v>188</v>
      </c>
      <c r="H574" t="s">
        <v>126</v>
      </c>
      <c r="I574" t="s">
        <v>896</v>
      </c>
      <c r="J574" t="s">
        <v>441</v>
      </c>
      <c r="K574">
        <v>151</v>
      </c>
      <c r="L574">
        <v>-0.03</v>
      </c>
      <c r="M574">
        <v>-40025.667000000001</v>
      </c>
      <c r="N574">
        <v>-18289.332999999999</v>
      </c>
      <c r="O574" t="s">
        <v>905</v>
      </c>
      <c r="P574">
        <v>1965</v>
      </c>
    </row>
    <row r="575" spans="1:32" hidden="1">
      <c r="A575">
        <v>15851</v>
      </c>
      <c r="B575">
        <v>2021</v>
      </c>
      <c r="C575" t="s">
        <v>123</v>
      </c>
      <c r="D575" t="s">
        <v>897</v>
      </c>
      <c r="E575">
        <v>57382</v>
      </c>
      <c r="F575" t="s">
        <v>898</v>
      </c>
      <c r="H575" t="s">
        <v>126</v>
      </c>
      <c r="I575" t="s">
        <v>127</v>
      </c>
      <c r="J575" t="s">
        <v>128</v>
      </c>
      <c r="K575">
        <v>3.6</v>
      </c>
      <c r="L575">
        <v>0.122</v>
      </c>
      <c r="M575">
        <v>3852</v>
      </c>
      <c r="N575">
        <v>2022</v>
      </c>
      <c r="O575" t="s">
        <v>905</v>
      </c>
      <c r="P575">
        <v>2010</v>
      </c>
    </row>
  </sheetData>
  <autoFilter ref="A2:Q575" xr:uid="{494EEC78-A577-41EC-A625-BDB4FB73195B}">
    <filterColumn colId="9">
      <filters>
        <filter val="NUC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56D0-80EF-4DA7-A223-A446B94A8F7F}">
  <dimension ref="A1:BF359"/>
  <sheetViews>
    <sheetView workbookViewId="0">
      <pane xSplit="5" ySplit="2" topLeftCell="AP3" activePane="bottomRight" state="frozen"/>
      <selection pane="topRight" activeCell="F1" sqref="F1"/>
      <selection pane="bottomLeft" activeCell="A3" sqref="A3"/>
      <selection pane="bottomRight" activeCell="AS1" activeCellId="1" sqref="AQ1:AQ2 AS1:AU2"/>
    </sheetView>
  </sheetViews>
  <sheetFormatPr defaultColWidth="8.6640625" defaultRowHeight="14.4"/>
  <cols>
    <col min="1" max="2" width="9" bestFit="1" customWidth="1"/>
    <col min="5" max="5" width="9" bestFit="1" customWidth="1"/>
    <col min="7" max="7" width="9" bestFit="1" customWidth="1"/>
    <col min="9" max="9" width="9" bestFit="1" customWidth="1"/>
    <col min="20" max="21" width="9" bestFit="1" customWidth="1"/>
    <col min="23" max="24" width="9" bestFit="1" customWidth="1"/>
    <col min="26" max="26" width="8.6640625" style="5"/>
    <col min="28" max="29" width="9" style="5" bestFit="1" customWidth="1"/>
    <col min="30" max="30" width="9" bestFit="1" customWidth="1"/>
    <col min="33" max="33" width="11" bestFit="1" customWidth="1"/>
    <col min="34" max="35" width="9" bestFit="1" customWidth="1"/>
    <col min="37" max="40" width="11" bestFit="1" customWidth="1"/>
    <col min="41" max="41" width="11.44140625" style="5" bestFit="1" customWidth="1"/>
    <col min="42" max="49" width="9" bestFit="1" customWidth="1"/>
    <col min="51" max="51" width="9" style="5" bestFit="1" customWidth="1"/>
    <col min="52" max="52" width="9" bestFit="1" customWidth="1"/>
    <col min="53" max="55" width="9" style="5" bestFit="1" customWidth="1"/>
    <col min="56" max="57" width="9" bestFit="1" customWidth="1"/>
  </cols>
  <sheetData>
    <row r="1" spans="1:58" ht="96.6">
      <c r="A1" s="2" t="s">
        <v>908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909</v>
      </c>
      <c r="G1" s="2" t="s">
        <v>910</v>
      </c>
      <c r="H1" s="2" t="s">
        <v>911</v>
      </c>
      <c r="I1" s="2" t="s">
        <v>912</v>
      </c>
      <c r="J1" s="2" t="s">
        <v>913</v>
      </c>
      <c r="K1" s="2" t="s">
        <v>914</v>
      </c>
      <c r="L1" s="2" t="s">
        <v>915</v>
      </c>
      <c r="M1" s="2" t="s">
        <v>916</v>
      </c>
      <c r="N1" s="2" t="s">
        <v>917</v>
      </c>
      <c r="O1" s="2" t="s">
        <v>918</v>
      </c>
      <c r="P1" s="2" t="s">
        <v>919</v>
      </c>
      <c r="Q1" s="2" t="s">
        <v>920</v>
      </c>
      <c r="R1" s="2" t="s">
        <v>921</v>
      </c>
      <c r="S1" s="2" t="s">
        <v>922</v>
      </c>
      <c r="T1" s="2" t="s">
        <v>923</v>
      </c>
      <c r="U1" s="2" t="s">
        <v>924</v>
      </c>
      <c r="V1" s="2" t="s">
        <v>925</v>
      </c>
      <c r="W1" s="2" t="s">
        <v>926</v>
      </c>
      <c r="X1" s="2" t="s">
        <v>927</v>
      </c>
      <c r="Y1" s="2" t="s">
        <v>928</v>
      </c>
      <c r="Z1" s="3" t="s">
        <v>84</v>
      </c>
      <c r="AA1" s="2" t="s">
        <v>929</v>
      </c>
      <c r="AB1" s="3" t="s">
        <v>89</v>
      </c>
      <c r="AC1" s="3" t="s">
        <v>90</v>
      </c>
      <c r="AD1" s="2" t="s">
        <v>930</v>
      </c>
      <c r="AE1" s="2" t="s">
        <v>931</v>
      </c>
      <c r="AF1" s="2" t="s">
        <v>932</v>
      </c>
      <c r="AG1" s="2" t="s">
        <v>933</v>
      </c>
      <c r="AH1" s="2" t="s">
        <v>934</v>
      </c>
      <c r="AI1" s="2" t="s">
        <v>935</v>
      </c>
      <c r="AJ1" s="2" t="s">
        <v>936</v>
      </c>
      <c r="AK1" s="2" t="s">
        <v>937</v>
      </c>
      <c r="AL1" s="2" t="s">
        <v>938</v>
      </c>
      <c r="AM1" s="2" t="s">
        <v>939</v>
      </c>
      <c r="AN1" s="2" t="s">
        <v>940</v>
      </c>
      <c r="AO1" s="3" t="s">
        <v>91</v>
      </c>
      <c r="AP1" s="2" t="s">
        <v>941</v>
      </c>
      <c r="AQ1" s="2" t="s">
        <v>62</v>
      </c>
      <c r="AR1" s="2" t="s">
        <v>942</v>
      </c>
      <c r="AS1" s="2" t="s">
        <v>63</v>
      </c>
      <c r="AT1" s="2" t="s">
        <v>64</v>
      </c>
      <c r="AU1" s="2" t="s">
        <v>65</v>
      </c>
      <c r="AV1" s="2" t="s">
        <v>943</v>
      </c>
      <c r="AW1" s="2" t="s">
        <v>944</v>
      </c>
      <c r="AX1" s="2" t="s">
        <v>945</v>
      </c>
      <c r="AY1" s="3" t="s">
        <v>93</v>
      </c>
      <c r="AZ1" s="2" t="s">
        <v>946</v>
      </c>
      <c r="BA1" s="3" t="s">
        <v>94</v>
      </c>
      <c r="BB1" s="3" t="s">
        <v>95</v>
      </c>
      <c r="BC1" s="3" t="s">
        <v>96</v>
      </c>
      <c r="BD1" s="2" t="s">
        <v>947</v>
      </c>
      <c r="BE1" s="2" t="s">
        <v>948</v>
      </c>
      <c r="BF1" s="2" t="s">
        <v>949</v>
      </c>
    </row>
    <row r="2" spans="1:58">
      <c r="A2" s="1" t="s">
        <v>950</v>
      </c>
      <c r="B2" s="1" t="s">
        <v>99</v>
      </c>
      <c r="C2" s="1" t="s">
        <v>100</v>
      </c>
      <c r="D2" s="1" t="s">
        <v>101</v>
      </c>
      <c r="E2" s="1" t="s">
        <v>102</v>
      </c>
      <c r="F2" s="1" t="s">
        <v>951</v>
      </c>
      <c r="G2" s="1" t="s">
        <v>952</v>
      </c>
      <c r="H2" s="1" t="s">
        <v>953</v>
      </c>
      <c r="I2" s="1" t="s">
        <v>954</v>
      </c>
      <c r="J2" s="1" t="s">
        <v>955</v>
      </c>
      <c r="K2" s="1" t="s">
        <v>956</v>
      </c>
      <c r="L2" s="1" t="s">
        <v>957</v>
      </c>
      <c r="M2" s="1" t="s">
        <v>958</v>
      </c>
      <c r="N2" s="1" t="s">
        <v>959</v>
      </c>
      <c r="O2" s="1" t="s">
        <v>960</v>
      </c>
      <c r="P2" s="1" t="s">
        <v>961</v>
      </c>
      <c r="Q2" s="1" t="s">
        <v>962</v>
      </c>
      <c r="R2" s="1" t="s">
        <v>963</v>
      </c>
      <c r="S2" s="1" t="s">
        <v>964</v>
      </c>
      <c r="T2" s="1" t="s">
        <v>965</v>
      </c>
      <c r="U2" s="1" t="s">
        <v>966</v>
      </c>
      <c r="V2" s="1" t="s">
        <v>967</v>
      </c>
      <c r="W2" s="1" t="s">
        <v>968</v>
      </c>
      <c r="X2" s="1" t="s">
        <v>969</v>
      </c>
      <c r="Y2" s="1" t="s">
        <v>970</v>
      </c>
      <c r="Z2" s="4" t="s">
        <v>108</v>
      </c>
      <c r="AA2" s="1" t="s">
        <v>971</v>
      </c>
      <c r="AB2" s="4" t="s">
        <v>112</v>
      </c>
      <c r="AC2" s="4" t="s">
        <v>109</v>
      </c>
      <c r="AD2" s="1" t="s">
        <v>972</v>
      </c>
      <c r="AE2" s="1" t="s">
        <v>973</v>
      </c>
      <c r="AF2" s="1" t="s">
        <v>974</v>
      </c>
      <c r="AG2" s="1" t="s">
        <v>975</v>
      </c>
      <c r="AH2" s="1" t="s">
        <v>976</v>
      </c>
      <c r="AI2" s="1" t="s">
        <v>977</v>
      </c>
      <c r="AJ2" s="1" t="s">
        <v>978</v>
      </c>
      <c r="AK2" s="1" t="s">
        <v>979</v>
      </c>
      <c r="AL2" s="1" t="s">
        <v>980</v>
      </c>
      <c r="AM2" s="1" t="s">
        <v>981</v>
      </c>
      <c r="AN2" s="1" t="s">
        <v>982</v>
      </c>
      <c r="AO2" s="4" t="s">
        <v>113</v>
      </c>
      <c r="AP2" s="1" t="s">
        <v>983</v>
      </c>
      <c r="AQ2" s="1" t="s">
        <v>118</v>
      </c>
      <c r="AR2" s="1" t="s">
        <v>984</v>
      </c>
      <c r="AS2" s="1" t="s">
        <v>119</v>
      </c>
      <c r="AT2" s="1" t="s">
        <v>120</v>
      </c>
      <c r="AU2" s="1" t="s">
        <v>121</v>
      </c>
      <c r="AV2" s="1" t="s">
        <v>985</v>
      </c>
      <c r="AW2" s="1" t="s">
        <v>986</v>
      </c>
      <c r="AX2" s="1" t="s">
        <v>987</v>
      </c>
      <c r="AY2" s="4" t="s">
        <v>114</v>
      </c>
      <c r="AZ2" s="1" t="s">
        <v>988</v>
      </c>
      <c r="BA2" s="4" t="s">
        <v>115</v>
      </c>
      <c r="BB2" s="4" t="s">
        <v>116</v>
      </c>
      <c r="BC2" s="4" t="s">
        <v>117</v>
      </c>
      <c r="BD2" s="1" t="s">
        <v>989</v>
      </c>
      <c r="BE2" s="1" t="s">
        <v>990</v>
      </c>
      <c r="BF2" s="1" t="s">
        <v>991</v>
      </c>
    </row>
    <row r="3" spans="1:58">
      <c r="A3" s="1">
        <v>7322</v>
      </c>
      <c r="B3" s="1">
        <v>2021</v>
      </c>
      <c r="C3" s="1" t="s">
        <v>123</v>
      </c>
      <c r="D3" s="1" t="s">
        <v>124</v>
      </c>
      <c r="E3" s="1">
        <v>64023</v>
      </c>
      <c r="F3" s="1" t="s">
        <v>992</v>
      </c>
      <c r="G3" s="1">
        <v>15477</v>
      </c>
      <c r="H3" s="1" t="s">
        <v>993</v>
      </c>
      <c r="I3" s="1">
        <v>60025</v>
      </c>
      <c r="J3" s="1" t="s">
        <v>994</v>
      </c>
      <c r="K3" s="1" t="s">
        <v>995</v>
      </c>
      <c r="L3" s="1" t="s">
        <v>996</v>
      </c>
      <c r="M3" s="1" t="s">
        <v>997</v>
      </c>
      <c r="N3" s="1" t="s">
        <v>998</v>
      </c>
      <c r="O3" s="1" t="s">
        <v>999</v>
      </c>
      <c r="P3" s="1" t="s">
        <v>996</v>
      </c>
      <c r="Q3" s="1" t="s">
        <v>1000</v>
      </c>
      <c r="R3" s="1" t="s">
        <v>1001</v>
      </c>
      <c r="S3" s="1" t="s">
        <v>1002</v>
      </c>
      <c r="T3" s="1">
        <v>40.558120000000002</v>
      </c>
      <c r="U3" s="1">
        <v>-74.575940000000003</v>
      </c>
      <c r="V3" s="1"/>
      <c r="W3" s="1">
        <v>1</v>
      </c>
      <c r="X3" s="1">
        <v>1</v>
      </c>
      <c r="Y3" s="1" t="s">
        <v>128</v>
      </c>
      <c r="Z3" s="4" t="s">
        <v>38</v>
      </c>
      <c r="AA3" s="1"/>
      <c r="AB3" s="4">
        <v>0.17297000000000001</v>
      </c>
      <c r="AC3" s="4">
        <v>2.2999999999999998</v>
      </c>
      <c r="AD3" s="1"/>
      <c r="AE3" s="1"/>
      <c r="AF3" s="1"/>
      <c r="AG3" s="1"/>
      <c r="AH3" s="1"/>
      <c r="AI3" s="1"/>
      <c r="AJ3" s="1"/>
      <c r="AK3" s="1"/>
      <c r="AL3" s="1"/>
      <c r="AM3" s="1">
        <v>30817</v>
      </c>
      <c r="AN3" s="1">
        <v>16179</v>
      </c>
      <c r="AO3" s="4">
        <v>3485</v>
      </c>
      <c r="AP3" s="1">
        <v>1830</v>
      </c>
      <c r="AQ3" s="1"/>
      <c r="AR3" s="1"/>
      <c r="AS3" s="1"/>
      <c r="AT3" s="1"/>
      <c r="AU3" s="1"/>
      <c r="AV3" s="1"/>
      <c r="AW3" s="1"/>
      <c r="AX3" s="1"/>
      <c r="AY3" s="4"/>
      <c r="AZ3" s="1"/>
      <c r="BA3" s="4"/>
      <c r="BB3" s="4"/>
      <c r="BC3" s="4"/>
      <c r="BD3" s="1"/>
      <c r="BE3" s="1"/>
      <c r="BF3" s="1"/>
    </row>
    <row r="4" spans="1:58">
      <c r="A4" s="1">
        <v>7323</v>
      </c>
      <c r="B4" s="1">
        <v>2021</v>
      </c>
      <c r="C4" s="1" t="s">
        <v>123</v>
      </c>
      <c r="D4" s="1" t="s">
        <v>129</v>
      </c>
      <c r="E4" s="1">
        <v>64025</v>
      </c>
      <c r="F4" s="1" t="s">
        <v>992</v>
      </c>
      <c r="G4" s="1">
        <v>15477</v>
      </c>
      <c r="H4" s="1" t="s">
        <v>993</v>
      </c>
      <c r="I4" s="1">
        <v>60025</v>
      </c>
      <c r="J4" s="1" t="s">
        <v>994</v>
      </c>
      <c r="K4" s="1" t="s">
        <v>995</v>
      </c>
      <c r="L4" s="1" t="s">
        <v>996</v>
      </c>
      <c r="M4" s="1" t="s">
        <v>997</v>
      </c>
      <c r="N4" s="1" t="s">
        <v>998</v>
      </c>
      <c r="O4" s="1" t="s">
        <v>999</v>
      </c>
      <c r="P4" s="1" t="s">
        <v>996</v>
      </c>
      <c r="Q4" s="1" t="s">
        <v>1000</v>
      </c>
      <c r="R4" s="1" t="s">
        <v>1003</v>
      </c>
      <c r="S4" s="1" t="s">
        <v>1004</v>
      </c>
      <c r="T4" s="1">
        <v>40.323120000000003</v>
      </c>
      <c r="U4" s="1">
        <v>-74.645120000000006</v>
      </c>
      <c r="V4" s="1"/>
      <c r="W4" s="1">
        <v>1</v>
      </c>
      <c r="X4" s="1">
        <v>1</v>
      </c>
      <c r="Y4" s="1" t="s">
        <v>128</v>
      </c>
      <c r="Z4" s="4" t="s">
        <v>38</v>
      </c>
      <c r="AA4" s="1"/>
      <c r="AB4" s="4">
        <v>0.17008999999999999</v>
      </c>
      <c r="AC4" s="4">
        <v>1.2</v>
      </c>
      <c r="AD4" s="1"/>
      <c r="AE4" s="1"/>
      <c r="AF4" s="1"/>
      <c r="AG4" s="1"/>
      <c r="AH4" s="1"/>
      <c r="AI4" s="1"/>
      <c r="AJ4" s="1"/>
      <c r="AK4" s="1"/>
      <c r="AL4" s="1"/>
      <c r="AM4" s="1">
        <v>15810</v>
      </c>
      <c r="AN4" s="1">
        <v>8301</v>
      </c>
      <c r="AO4" s="4">
        <v>1788</v>
      </c>
      <c r="AP4" s="1">
        <v>939</v>
      </c>
      <c r="AQ4" s="1"/>
      <c r="AR4" s="1"/>
      <c r="AS4" s="1"/>
      <c r="AT4" s="1"/>
      <c r="AU4" s="1"/>
      <c r="AV4" s="1"/>
      <c r="AW4" s="1"/>
      <c r="AX4" s="1"/>
      <c r="AY4" s="4"/>
      <c r="AZ4" s="1"/>
      <c r="BA4" s="4"/>
      <c r="BB4" s="4"/>
      <c r="BC4" s="4"/>
      <c r="BD4" s="1"/>
      <c r="BE4" s="1"/>
      <c r="BF4" s="1"/>
    </row>
    <row r="5" spans="1:58">
      <c r="A5" s="1">
        <v>7324</v>
      </c>
      <c r="B5" s="1">
        <v>2021</v>
      </c>
      <c r="C5" s="1" t="s">
        <v>123</v>
      </c>
      <c r="D5" s="1" t="s">
        <v>131</v>
      </c>
      <c r="E5" s="1">
        <v>59371</v>
      </c>
      <c r="F5" s="1" t="s">
        <v>1005</v>
      </c>
      <c r="G5" s="1">
        <v>9726</v>
      </c>
      <c r="H5" s="1" t="s">
        <v>1006</v>
      </c>
      <c r="I5" s="1">
        <v>62629</v>
      </c>
      <c r="J5" s="1" t="s">
        <v>994</v>
      </c>
      <c r="K5" s="1" t="s">
        <v>995</v>
      </c>
      <c r="L5" s="1" t="s">
        <v>996</v>
      </c>
      <c r="M5" s="1" t="s">
        <v>1007</v>
      </c>
      <c r="N5" s="1" t="s">
        <v>998</v>
      </c>
      <c r="O5" s="1" t="s">
        <v>999</v>
      </c>
      <c r="P5" s="1" t="s">
        <v>996</v>
      </c>
      <c r="Q5" s="1" t="s">
        <v>1000</v>
      </c>
      <c r="R5" s="1" t="s">
        <v>1003</v>
      </c>
      <c r="S5" s="1" t="s">
        <v>1004</v>
      </c>
      <c r="T5" s="1">
        <v>40.200277999999997</v>
      </c>
      <c r="U5" s="1">
        <v>-74.576110999999997</v>
      </c>
      <c r="V5" s="1"/>
      <c r="W5" s="1">
        <v>1</v>
      </c>
      <c r="X5" s="1">
        <v>1</v>
      </c>
      <c r="Y5" s="1" t="s">
        <v>128</v>
      </c>
      <c r="Z5" s="4" t="s">
        <v>38</v>
      </c>
      <c r="AA5" s="1"/>
      <c r="AB5" s="4">
        <v>0.16148999999999999</v>
      </c>
      <c r="AC5" s="4">
        <v>1.5</v>
      </c>
      <c r="AD5" s="1"/>
      <c r="AE5" s="1"/>
      <c r="AF5" s="1"/>
      <c r="AG5" s="1"/>
      <c r="AH5" s="1"/>
      <c r="AI5" s="1"/>
      <c r="AJ5" s="1"/>
      <c r="AK5" s="1"/>
      <c r="AL5" s="1"/>
      <c r="AM5" s="1">
        <v>18766</v>
      </c>
      <c r="AN5" s="1">
        <v>9852</v>
      </c>
      <c r="AO5" s="4">
        <v>2122</v>
      </c>
      <c r="AP5" s="1">
        <v>1114</v>
      </c>
      <c r="AQ5" s="1"/>
      <c r="AR5" s="1"/>
      <c r="AS5" s="1"/>
      <c r="AT5" s="1"/>
      <c r="AU5" s="1"/>
      <c r="AV5" s="1"/>
      <c r="AW5" s="1"/>
      <c r="AX5" s="1"/>
      <c r="AY5" s="4"/>
      <c r="AZ5" s="1"/>
      <c r="BA5" s="4"/>
      <c r="BB5" s="4"/>
      <c r="BC5" s="4"/>
      <c r="BD5" s="1"/>
      <c r="BE5" s="1"/>
      <c r="BF5" s="1"/>
    </row>
    <row r="6" spans="1:58">
      <c r="A6" s="1">
        <v>7325</v>
      </c>
      <c r="B6" s="1">
        <v>2021</v>
      </c>
      <c r="C6" s="1" t="s">
        <v>123</v>
      </c>
      <c r="D6" s="1" t="s">
        <v>133</v>
      </c>
      <c r="E6" s="1">
        <v>57458</v>
      </c>
      <c r="F6" s="1" t="s">
        <v>992</v>
      </c>
      <c r="G6" s="1">
        <v>15477</v>
      </c>
      <c r="H6" s="1" t="s">
        <v>1008</v>
      </c>
      <c r="I6" s="1">
        <v>56777</v>
      </c>
      <c r="J6" s="1" t="s">
        <v>994</v>
      </c>
      <c r="K6" s="1" t="s">
        <v>995</v>
      </c>
      <c r="L6" s="1" t="s">
        <v>996</v>
      </c>
      <c r="M6" s="1" t="s">
        <v>997</v>
      </c>
      <c r="N6" s="1" t="s">
        <v>998</v>
      </c>
      <c r="O6" s="1" t="s">
        <v>999</v>
      </c>
      <c r="P6" s="1" t="s">
        <v>996</v>
      </c>
      <c r="Q6" s="1" t="s">
        <v>1000</v>
      </c>
      <c r="R6" s="1" t="s">
        <v>1009</v>
      </c>
      <c r="S6" s="1" t="s">
        <v>1010</v>
      </c>
      <c r="T6" s="1">
        <v>40.535786999999999</v>
      </c>
      <c r="U6" s="1">
        <v>-74.391267999999997</v>
      </c>
      <c r="V6" s="1"/>
      <c r="W6" s="1">
        <v>1</v>
      </c>
      <c r="X6" s="1">
        <v>1</v>
      </c>
      <c r="Y6" s="1" t="s">
        <v>128</v>
      </c>
      <c r="Z6" s="4" t="s">
        <v>38</v>
      </c>
      <c r="AA6" s="1"/>
      <c r="AB6" s="4">
        <v>0.13905999999999999</v>
      </c>
      <c r="AC6" s="4">
        <v>3.8</v>
      </c>
      <c r="AD6" s="1"/>
      <c r="AE6" s="1"/>
      <c r="AF6" s="1"/>
      <c r="AG6" s="1"/>
      <c r="AH6" s="1"/>
      <c r="AI6" s="1"/>
      <c r="AJ6" s="1"/>
      <c r="AK6" s="1"/>
      <c r="AL6" s="1"/>
      <c r="AM6" s="1">
        <v>40935</v>
      </c>
      <c r="AN6" s="1">
        <v>21490</v>
      </c>
      <c r="AO6" s="4">
        <v>4629</v>
      </c>
      <c r="AP6" s="1">
        <v>2430</v>
      </c>
      <c r="AQ6" s="1"/>
      <c r="AR6" s="1"/>
      <c r="AS6" s="1"/>
      <c r="AT6" s="1"/>
      <c r="AU6" s="1"/>
      <c r="AV6" s="1"/>
      <c r="AW6" s="1"/>
      <c r="AX6" s="1"/>
      <c r="AY6" s="4"/>
      <c r="AZ6" s="1"/>
      <c r="BA6" s="4"/>
      <c r="BB6" s="4"/>
      <c r="BC6" s="4"/>
      <c r="BD6" s="1"/>
      <c r="BE6" s="1"/>
      <c r="BF6" s="1"/>
    </row>
    <row r="7" spans="1:58">
      <c r="A7" s="1">
        <v>7326</v>
      </c>
      <c r="B7" s="1">
        <v>2021</v>
      </c>
      <c r="C7" s="1" t="s">
        <v>123</v>
      </c>
      <c r="D7" s="1" t="s">
        <v>135</v>
      </c>
      <c r="E7" s="1">
        <v>58187</v>
      </c>
      <c r="F7" s="1" t="s">
        <v>992</v>
      </c>
      <c r="G7" s="1">
        <v>15477</v>
      </c>
      <c r="H7" s="1" t="s">
        <v>1011</v>
      </c>
      <c r="I7" s="1">
        <v>58164</v>
      </c>
      <c r="J7" s="1" t="s">
        <v>994</v>
      </c>
      <c r="K7" s="1" t="s">
        <v>995</v>
      </c>
      <c r="L7" s="1" t="s">
        <v>996</v>
      </c>
      <c r="M7" s="1" t="s">
        <v>997</v>
      </c>
      <c r="N7" s="1" t="s">
        <v>998</v>
      </c>
      <c r="O7" s="1" t="s">
        <v>999</v>
      </c>
      <c r="P7" s="1" t="s">
        <v>996</v>
      </c>
      <c r="Q7" s="1" t="s">
        <v>1000</v>
      </c>
      <c r="R7" s="1" t="s">
        <v>1009</v>
      </c>
      <c r="S7" s="1" t="s">
        <v>1010</v>
      </c>
      <c r="T7" s="1">
        <v>40.516111000000002</v>
      </c>
      <c r="U7" s="1">
        <v>-74.34</v>
      </c>
      <c r="V7" s="1"/>
      <c r="W7" s="1">
        <v>1</v>
      </c>
      <c r="X7" s="1">
        <v>1</v>
      </c>
      <c r="Y7" s="1" t="s">
        <v>128</v>
      </c>
      <c r="Z7" s="4" t="s">
        <v>38</v>
      </c>
      <c r="AA7" s="1"/>
      <c r="AB7" s="4">
        <v>0.15261</v>
      </c>
      <c r="AC7" s="4">
        <v>1.9</v>
      </c>
      <c r="AD7" s="1"/>
      <c r="AE7" s="1"/>
      <c r="AF7" s="1"/>
      <c r="AG7" s="1"/>
      <c r="AH7" s="1"/>
      <c r="AI7" s="1"/>
      <c r="AJ7" s="1"/>
      <c r="AK7" s="1"/>
      <c r="AL7" s="1"/>
      <c r="AM7" s="1">
        <v>22460</v>
      </c>
      <c r="AN7" s="1">
        <v>11791</v>
      </c>
      <c r="AO7" s="4">
        <v>2540</v>
      </c>
      <c r="AP7" s="1">
        <v>1333</v>
      </c>
      <c r="AQ7" s="1"/>
      <c r="AR7" s="1"/>
      <c r="AS7" s="1"/>
      <c r="AT7" s="1"/>
      <c r="AU7" s="1"/>
      <c r="AV7" s="1"/>
      <c r="AW7" s="1"/>
      <c r="AX7" s="1"/>
      <c r="AY7" s="4"/>
      <c r="AZ7" s="1"/>
      <c r="BA7" s="4"/>
      <c r="BB7" s="4"/>
      <c r="BC7" s="4"/>
      <c r="BD7" s="1"/>
      <c r="BE7" s="1"/>
      <c r="BF7" s="1"/>
    </row>
    <row r="8" spans="1:58">
      <c r="A8" s="1">
        <v>7327</v>
      </c>
      <c r="B8" s="1">
        <v>2021</v>
      </c>
      <c r="C8" s="1" t="s">
        <v>123</v>
      </c>
      <c r="D8" s="1" t="s">
        <v>136</v>
      </c>
      <c r="E8" s="1">
        <v>59365</v>
      </c>
      <c r="F8" s="1" t="s">
        <v>1005</v>
      </c>
      <c r="G8" s="1">
        <v>9726</v>
      </c>
      <c r="H8" s="1" t="s">
        <v>1012</v>
      </c>
      <c r="I8" s="1">
        <v>60281</v>
      </c>
      <c r="J8" s="1" t="s">
        <v>994</v>
      </c>
      <c r="K8" s="1" t="s">
        <v>995</v>
      </c>
      <c r="L8" s="1" t="s">
        <v>996</v>
      </c>
      <c r="M8" s="1" t="s">
        <v>1007</v>
      </c>
      <c r="N8" s="1" t="s">
        <v>998</v>
      </c>
      <c r="O8" s="1" t="s">
        <v>999</v>
      </c>
      <c r="P8" s="1" t="s">
        <v>996</v>
      </c>
      <c r="Q8" s="1" t="s">
        <v>1000</v>
      </c>
      <c r="R8" s="1" t="s">
        <v>1003</v>
      </c>
      <c r="S8" s="1" t="s">
        <v>1004</v>
      </c>
      <c r="T8" s="1">
        <v>40.205832999999998</v>
      </c>
      <c r="U8" s="1">
        <v>-74.579722000000004</v>
      </c>
      <c r="V8" s="1"/>
      <c r="W8" s="1">
        <v>1</v>
      </c>
      <c r="X8" s="1">
        <v>1</v>
      </c>
      <c r="Y8" s="1" t="s">
        <v>128</v>
      </c>
      <c r="Z8" s="4" t="s">
        <v>38</v>
      </c>
      <c r="AA8" s="1"/>
      <c r="AB8" s="4">
        <v>5.6239999999999998E-2</v>
      </c>
      <c r="AC8" s="4">
        <v>2.6</v>
      </c>
      <c r="AD8" s="1"/>
      <c r="AE8" s="1"/>
      <c r="AF8" s="1"/>
      <c r="AG8" s="1"/>
      <c r="AH8" s="1"/>
      <c r="AI8" s="1"/>
      <c r="AJ8" s="1"/>
      <c r="AK8" s="1"/>
      <c r="AL8" s="1"/>
      <c r="AM8" s="1">
        <v>11329</v>
      </c>
      <c r="AN8" s="1">
        <v>5947</v>
      </c>
      <c r="AO8" s="4">
        <v>1281</v>
      </c>
      <c r="AP8" s="1">
        <v>673</v>
      </c>
      <c r="AQ8" s="1"/>
      <c r="AR8" s="1"/>
      <c r="AS8" s="1"/>
      <c r="AT8" s="1"/>
      <c r="AU8" s="1"/>
      <c r="AV8" s="1"/>
      <c r="AW8" s="1"/>
      <c r="AX8" s="1"/>
      <c r="AY8" s="4"/>
      <c r="AZ8" s="1"/>
      <c r="BA8" s="4"/>
      <c r="BB8" s="4"/>
      <c r="BC8" s="4"/>
      <c r="BD8" s="1"/>
      <c r="BE8" s="1"/>
      <c r="BF8" s="1"/>
    </row>
    <row r="9" spans="1:58">
      <c r="A9" s="1">
        <v>7328</v>
      </c>
      <c r="B9" s="1">
        <v>2021</v>
      </c>
      <c r="C9" s="1" t="s">
        <v>123</v>
      </c>
      <c r="D9" s="1" t="s">
        <v>137</v>
      </c>
      <c r="E9" s="1">
        <v>61224</v>
      </c>
      <c r="F9" s="1" t="s">
        <v>1005</v>
      </c>
      <c r="G9" s="1">
        <v>9726</v>
      </c>
      <c r="H9" s="1" t="s">
        <v>1013</v>
      </c>
      <c r="I9" s="1">
        <v>59254</v>
      </c>
      <c r="J9" s="1" t="s">
        <v>994</v>
      </c>
      <c r="K9" s="1" t="s">
        <v>995</v>
      </c>
      <c r="L9" s="1" t="s">
        <v>996</v>
      </c>
      <c r="M9" s="1" t="s">
        <v>1007</v>
      </c>
      <c r="N9" s="1" t="s">
        <v>998</v>
      </c>
      <c r="O9" s="1" t="s">
        <v>999</v>
      </c>
      <c r="P9" s="1" t="s">
        <v>996</v>
      </c>
      <c r="Q9" s="1" t="s">
        <v>1000</v>
      </c>
      <c r="R9" s="1" t="s">
        <v>1014</v>
      </c>
      <c r="S9" s="1" t="s">
        <v>1015</v>
      </c>
      <c r="T9" s="1">
        <v>40.894196999999998</v>
      </c>
      <c r="U9" s="1">
        <v>-74.730162000000007</v>
      </c>
      <c r="V9" s="1"/>
      <c r="W9" s="1">
        <v>1</v>
      </c>
      <c r="X9" s="1">
        <v>1</v>
      </c>
      <c r="Y9" s="1" t="s">
        <v>128</v>
      </c>
      <c r="Z9" s="4" t="s">
        <v>38</v>
      </c>
      <c r="AA9" s="1"/>
      <c r="AB9" s="4">
        <v>0.11821</v>
      </c>
      <c r="AC9" s="4">
        <v>1.8</v>
      </c>
      <c r="AD9" s="1"/>
      <c r="AE9" s="1"/>
      <c r="AF9" s="1"/>
      <c r="AG9" s="1"/>
      <c r="AH9" s="1"/>
      <c r="AI9" s="1"/>
      <c r="AJ9" s="1"/>
      <c r="AK9" s="1"/>
      <c r="AL9" s="1"/>
      <c r="AM9" s="1">
        <v>16483</v>
      </c>
      <c r="AN9" s="1">
        <v>8653</v>
      </c>
      <c r="AO9" s="4">
        <v>1864</v>
      </c>
      <c r="AP9" s="1">
        <v>979</v>
      </c>
      <c r="AQ9" s="1"/>
      <c r="AR9" s="1"/>
      <c r="AS9" s="1"/>
      <c r="AT9" s="1"/>
      <c r="AU9" s="1"/>
      <c r="AV9" s="1"/>
      <c r="AW9" s="1"/>
      <c r="AX9" s="1"/>
      <c r="AY9" s="4"/>
      <c r="AZ9" s="1"/>
      <c r="BA9" s="4"/>
      <c r="BB9" s="4"/>
      <c r="BC9" s="4"/>
      <c r="BD9" s="1"/>
      <c r="BE9" s="1"/>
      <c r="BF9" s="1"/>
    </row>
    <row r="10" spans="1:58">
      <c r="A10" s="1">
        <v>7329</v>
      </c>
      <c r="B10" s="1">
        <v>2021</v>
      </c>
      <c r="C10" s="1" t="s">
        <v>123</v>
      </c>
      <c r="D10" s="1" t="s">
        <v>139</v>
      </c>
      <c r="E10" s="1">
        <v>59370</v>
      </c>
      <c r="F10" s="1" t="s">
        <v>1005</v>
      </c>
      <c r="G10" s="1">
        <v>9726</v>
      </c>
      <c r="H10" s="1" t="s">
        <v>1006</v>
      </c>
      <c r="I10" s="1">
        <v>62629</v>
      </c>
      <c r="J10" s="1" t="s">
        <v>994</v>
      </c>
      <c r="K10" s="1" t="s">
        <v>995</v>
      </c>
      <c r="L10" s="1" t="s">
        <v>996</v>
      </c>
      <c r="M10" s="1" t="s">
        <v>1007</v>
      </c>
      <c r="N10" s="1" t="s">
        <v>998</v>
      </c>
      <c r="O10" s="1" t="s">
        <v>999</v>
      </c>
      <c r="P10" s="1" t="s">
        <v>996</v>
      </c>
      <c r="Q10" s="1" t="s">
        <v>1000</v>
      </c>
      <c r="R10" s="1" t="s">
        <v>1003</v>
      </c>
      <c r="S10" s="1" t="s">
        <v>1004</v>
      </c>
      <c r="T10" s="1">
        <v>40.196389000000003</v>
      </c>
      <c r="U10" s="1">
        <v>-74.583611000000005</v>
      </c>
      <c r="V10" s="1"/>
      <c r="W10" s="1">
        <v>1</v>
      </c>
      <c r="X10" s="1">
        <v>1</v>
      </c>
      <c r="Y10" s="1" t="s">
        <v>128</v>
      </c>
      <c r="Z10" s="4" t="s">
        <v>38</v>
      </c>
      <c r="AA10" s="1"/>
      <c r="AB10" s="4">
        <v>0.16225999999999999</v>
      </c>
      <c r="AC10" s="4">
        <v>1.4</v>
      </c>
      <c r="AD10" s="1"/>
      <c r="AE10" s="1"/>
      <c r="AF10" s="1"/>
      <c r="AG10" s="1"/>
      <c r="AH10" s="1"/>
      <c r="AI10" s="1"/>
      <c r="AJ10" s="1"/>
      <c r="AK10" s="1"/>
      <c r="AL10" s="1"/>
      <c r="AM10" s="1">
        <v>17598</v>
      </c>
      <c r="AN10" s="1">
        <v>9239</v>
      </c>
      <c r="AO10" s="4">
        <v>1990</v>
      </c>
      <c r="AP10" s="1">
        <v>1045</v>
      </c>
      <c r="AQ10" s="1"/>
      <c r="AR10" s="1"/>
      <c r="AS10" s="1"/>
      <c r="AT10" s="1"/>
      <c r="AU10" s="1"/>
      <c r="AV10" s="1"/>
      <c r="AW10" s="1"/>
      <c r="AX10" s="1"/>
      <c r="AY10" s="4"/>
      <c r="AZ10" s="1"/>
      <c r="BA10" s="4"/>
      <c r="BB10" s="4"/>
      <c r="BC10" s="4"/>
      <c r="BD10" s="1"/>
      <c r="BE10" s="1"/>
      <c r="BF10" s="1"/>
    </row>
    <row r="11" spans="1:58">
      <c r="A11" s="1">
        <v>7330</v>
      </c>
      <c r="B11" s="1">
        <v>2021</v>
      </c>
      <c r="C11" s="1" t="s">
        <v>123</v>
      </c>
      <c r="D11" s="1" t="s">
        <v>140</v>
      </c>
      <c r="E11" s="1">
        <v>63366</v>
      </c>
      <c r="F11" s="1" t="s">
        <v>992</v>
      </c>
      <c r="G11" s="1">
        <v>15477</v>
      </c>
      <c r="H11" s="1" t="s">
        <v>1016</v>
      </c>
      <c r="I11" s="1">
        <v>60268</v>
      </c>
      <c r="J11" s="1" t="s">
        <v>1017</v>
      </c>
      <c r="K11" s="1" t="s">
        <v>995</v>
      </c>
      <c r="L11" s="1" t="s">
        <v>996</v>
      </c>
      <c r="M11" s="1" t="s">
        <v>997</v>
      </c>
      <c r="N11" s="1" t="s">
        <v>998</v>
      </c>
      <c r="O11" s="1" t="s">
        <v>999</v>
      </c>
      <c r="P11" s="1" t="s">
        <v>996</v>
      </c>
      <c r="Q11" s="1" t="s">
        <v>1000</v>
      </c>
      <c r="R11" s="1" t="s">
        <v>1018</v>
      </c>
      <c r="S11" s="1" t="s">
        <v>1019</v>
      </c>
      <c r="T11" s="1">
        <v>40.751938000000003</v>
      </c>
      <c r="U11" s="1">
        <v>-74.131258000000003</v>
      </c>
      <c r="V11" s="1"/>
      <c r="W11" s="1">
        <v>1</v>
      </c>
      <c r="X11" s="1">
        <v>1</v>
      </c>
      <c r="Y11" s="1" t="s">
        <v>128</v>
      </c>
      <c r="Z11" s="4" t="s">
        <v>38</v>
      </c>
      <c r="AA11" s="1"/>
      <c r="AB11" s="4">
        <v>0.17050000000000001</v>
      </c>
      <c r="AC11" s="4">
        <v>1.4</v>
      </c>
      <c r="AD11" s="1"/>
      <c r="AE11" s="1"/>
      <c r="AF11" s="1"/>
      <c r="AG11" s="1"/>
      <c r="AH11" s="1"/>
      <c r="AI11" s="1"/>
      <c r="AJ11" s="1"/>
      <c r="AK11" s="1"/>
      <c r="AL11" s="1"/>
      <c r="AM11" s="1">
        <v>18493</v>
      </c>
      <c r="AN11" s="1">
        <v>9708</v>
      </c>
      <c r="AO11" s="4">
        <v>2091</v>
      </c>
      <c r="AP11" s="1">
        <v>1098</v>
      </c>
      <c r="AQ11" s="1"/>
      <c r="AR11" s="1"/>
      <c r="AS11" s="1"/>
      <c r="AT11" s="1"/>
      <c r="AU11" s="1"/>
      <c r="AV11" s="1"/>
      <c r="AW11" s="1"/>
      <c r="AX11" s="1"/>
      <c r="AY11" s="4"/>
      <c r="AZ11" s="1"/>
      <c r="BA11" s="4"/>
      <c r="BB11" s="4"/>
      <c r="BC11" s="4"/>
      <c r="BD11" s="1"/>
      <c r="BE11" s="1"/>
      <c r="BF11" s="1"/>
    </row>
    <row r="12" spans="1:58">
      <c r="A12" s="1">
        <v>7331</v>
      </c>
      <c r="B12" s="1">
        <v>2021</v>
      </c>
      <c r="C12" s="1" t="s">
        <v>123</v>
      </c>
      <c r="D12" s="1" t="s">
        <v>141</v>
      </c>
      <c r="E12" s="1">
        <v>62325</v>
      </c>
      <c r="F12" s="1" t="s">
        <v>992</v>
      </c>
      <c r="G12" s="1">
        <v>15477</v>
      </c>
      <c r="H12" s="1" t="s">
        <v>1016</v>
      </c>
      <c r="I12" s="1">
        <v>60268</v>
      </c>
      <c r="J12" s="1" t="s">
        <v>1017</v>
      </c>
      <c r="K12" s="1" t="s">
        <v>995</v>
      </c>
      <c r="L12" s="1" t="s">
        <v>996</v>
      </c>
      <c r="M12" s="1" t="s">
        <v>997</v>
      </c>
      <c r="N12" s="1" t="s">
        <v>998</v>
      </c>
      <c r="O12" s="1" t="s">
        <v>999</v>
      </c>
      <c r="P12" s="1" t="s">
        <v>996</v>
      </c>
      <c r="Q12" s="1" t="s">
        <v>1000</v>
      </c>
      <c r="R12" s="1" t="s">
        <v>1018</v>
      </c>
      <c r="S12" s="1" t="s">
        <v>1019</v>
      </c>
      <c r="T12" s="1">
        <v>40.789760000000001</v>
      </c>
      <c r="U12" s="1">
        <v>-74.071521000000004</v>
      </c>
      <c r="V12" s="1"/>
      <c r="W12" s="1">
        <v>1</v>
      </c>
      <c r="X12" s="1">
        <v>1</v>
      </c>
      <c r="Y12" s="1" t="s">
        <v>128</v>
      </c>
      <c r="Z12" s="4" t="s">
        <v>38</v>
      </c>
      <c r="AA12" s="1"/>
      <c r="AB12" s="4">
        <v>0.18676000000000001</v>
      </c>
      <c r="AC12" s="4">
        <v>1.5</v>
      </c>
      <c r="AD12" s="1"/>
      <c r="AE12" s="1"/>
      <c r="AF12" s="1"/>
      <c r="AG12" s="1"/>
      <c r="AH12" s="1"/>
      <c r="AI12" s="1"/>
      <c r="AJ12" s="1"/>
      <c r="AK12" s="1"/>
      <c r="AL12" s="1"/>
      <c r="AM12" s="1">
        <v>21701</v>
      </c>
      <c r="AN12" s="1">
        <v>11393</v>
      </c>
      <c r="AO12" s="4">
        <v>2454</v>
      </c>
      <c r="AP12" s="1">
        <v>1288</v>
      </c>
      <c r="AQ12" s="1"/>
      <c r="AR12" s="1"/>
      <c r="AS12" s="1"/>
      <c r="AT12" s="1"/>
      <c r="AU12" s="1"/>
      <c r="AV12" s="1"/>
      <c r="AW12" s="1"/>
      <c r="AX12" s="1"/>
      <c r="AY12" s="4"/>
      <c r="AZ12" s="1"/>
      <c r="BA12" s="4"/>
      <c r="BB12" s="4"/>
      <c r="BC12" s="4"/>
      <c r="BD12" s="1"/>
      <c r="BE12" s="1"/>
      <c r="BF12" s="1"/>
    </row>
    <row r="13" spans="1:58">
      <c r="A13" s="1">
        <v>7332</v>
      </c>
      <c r="B13" s="1">
        <v>2021</v>
      </c>
      <c r="C13" s="1" t="s">
        <v>123</v>
      </c>
      <c r="D13" s="1" t="s">
        <v>142</v>
      </c>
      <c r="E13" s="1">
        <v>64194</v>
      </c>
      <c r="F13" s="1" t="s">
        <v>992</v>
      </c>
      <c r="G13" s="1">
        <v>15477</v>
      </c>
      <c r="H13" s="1" t="s">
        <v>993</v>
      </c>
      <c r="I13" s="1">
        <v>60025</v>
      </c>
      <c r="J13" s="1" t="s">
        <v>994</v>
      </c>
      <c r="K13" s="1" t="s">
        <v>995</v>
      </c>
      <c r="L13" s="1" t="s">
        <v>996</v>
      </c>
      <c r="M13" s="1" t="s">
        <v>997</v>
      </c>
      <c r="N13" s="1" t="s">
        <v>998</v>
      </c>
      <c r="O13" s="1" t="s">
        <v>999</v>
      </c>
      <c r="P13" s="1" t="s">
        <v>996</v>
      </c>
      <c r="Q13" s="1" t="s">
        <v>1000</v>
      </c>
      <c r="R13" s="1" t="s">
        <v>1003</v>
      </c>
      <c r="S13" s="1" t="s">
        <v>1004</v>
      </c>
      <c r="T13" s="1">
        <v>40.314700000000002</v>
      </c>
      <c r="U13" s="1">
        <v>-74.655510000000007</v>
      </c>
      <c r="V13" s="1"/>
      <c r="W13" s="1">
        <v>1</v>
      </c>
      <c r="X13" s="1">
        <v>1</v>
      </c>
      <c r="Y13" s="1" t="s">
        <v>128</v>
      </c>
      <c r="Z13" s="4" t="s">
        <v>38</v>
      </c>
      <c r="AA13" s="1"/>
      <c r="AB13" s="4">
        <v>0.15867999999999999</v>
      </c>
      <c r="AC13" s="4">
        <v>1.4</v>
      </c>
      <c r="AD13" s="1"/>
      <c r="AE13" s="1"/>
      <c r="AF13" s="1"/>
      <c r="AG13" s="1"/>
      <c r="AH13" s="1"/>
      <c r="AI13" s="1"/>
      <c r="AJ13" s="1"/>
      <c r="AK13" s="1"/>
      <c r="AL13" s="1"/>
      <c r="AM13" s="1">
        <v>17208</v>
      </c>
      <c r="AN13" s="1">
        <v>9034</v>
      </c>
      <c r="AO13" s="4">
        <v>1946</v>
      </c>
      <c r="AP13" s="1">
        <v>1022</v>
      </c>
      <c r="AQ13" s="1"/>
      <c r="AR13" s="1"/>
      <c r="AS13" s="1"/>
      <c r="AT13" s="1"/>
      <c r="AU13" s="1"/>
      <c r="AV13" s="1"/>
      <c r="AW13" s="1"/>
      <c r="AX13" s="1"/>
      <c r="AY13" s="4"/>
      <c r="AZ13" s="1"/>
      <c r="BA13" s="4"/>
      <c r="BB13" s="4"/>
      <c r="BC13" s="4"/>
      <c r="BD13" s="1"/>
      <c r="BE13" s="1"/>
      <c r="BF13" s="1"/>
    </row>
    <row r="14" spans="1:58">
      <c r="A14" s="1">
        <v>7333</v>
      </c>
      <c r="B14" s="1">
        <v>2021</v>
      </c>
      <c r="C14" s="1" t="s">
        <v>123</v>
      </c>
      <c r="D14" s="1" t="s">
        <v>144</v>
      </c>
      <c r="E14" s="1">
        <v>65289</v>
      </c>
      <c r="F14" s="1" t="s">
        <v>992</v>
      </c>
      <c r="G14" s="1">
        <v>15477</v>
      </c>
      <c r="H14" s="1" t="s">
        <v>1016</v>
      </c>
      <c r="I14" s="1">
        <v>60268</v>
      </c>
      <c r="J14" s="1" t="s">
        <v>994</v>
      </c>
      <c r="K14" s="1" t="s">
        <v>995</v>
      </c>
      <c r="L14" s="1" t="s">
        <v>996</v>
      </c>
      <c r="M14" s="1" t="s">
        <v>997</v>
      </c>
      <c r="N14" s="1" t="s">
        <v>998</v>
      </c>
      <c r="O14" s="1" t="s">
        <v>999</v>
      </c>
      <c r="P14" s="1" t="s">
        <v>996</v>
      </c>
      <c r="Q14" s="1" t="s">
        <v>1000</v>
      </c>
      <c r="R14" s="1" t="s">
        <v>1018</v>
      </c>
      <c r="S14" s="1" t="s">
        <v>1019</v>
      </c>
      <c r="T14" s="1">
        <v>40.77957</v>
      </c>
      <c r="U14" s="1">
        <v>-74.041820000000001</v>
      </c>
      <c r="V14" s="1"/>
      <c r="W14" s="1">
        <v>1</v>
      </c>
      <c r="X14" s="1">
        <v>1</v>
      </c>
      <c r="Y14" s="1" t="s">
        <v>128</v>
      </c>
      <c r="Z14" s="4" t="s">
        <v>38</v>
      </c>
      <c r="AA14" s="1"/>
      <c r="AB14" s="4">
        <v>2.6409999999999999E-2</v>
      </c>
      <c r="AC14" s="4">
        <v>1.5</v>
      </c>
      <c r="AD14" s="1"/>
      <c r="AE14" s="1"/>
      <c r="AF14" s="1"/>
      <c r="AG14" s="1"/>
      <c r="AH14" s="1"/>
      <c r="AI14" s="1"/>
      <c r="AJ14" s="1"/>
      <c r="AK14" s="1"/>
      <c r="AL14" s="1"/>
      <c r="AM14" s="1">
        <v>3068</v>
      </c>
      <c r="AN14" s="1">
        <v>0</v>
      </c>
      <c r="AO14" s="4">
        <v>347</v>
      </c>
      <c r="AP14" s="1">
        <v>0</v>
      </c>
      <c r="AQ14" s="1"/>
      <c r="AR14" s="1"/>
      <c r="AS14" s="1"/>
      <c r="AT14" s="1"/>
      <c r="AU14" s="1"/>
      <c r="AV14" s="1"/>
      <c r="AW14" s="1"/>
      <c r="AX14" s="1"/>
      <c r="AY14" s="4"/>
      <c r="AZ14" s="1"/>
      <c r="BA14" s="4"/>
      <c r="BB14" s="4"/>
      <c r="BC14" s="4"/>
      <c r="BD14" s="1"/>
      <c r="BE14" s="1"/>
      <c r="BF14" s="1"/>
    </row>
    <row r="15" spans="1:58">
      <c r="A15" s="1">
        <v>7334</v>
      </c>
      <c r="B15" s="1">
        <v>2021</v>
      </c>
      <c r="C15" s="1" t="s">
        <v>123</v>
      </c>
      <c r="D15" s="1" t="s">
        <v>145</v>
      </c>
      <c r="E15" s="1">
        <v>65280</v>
      </c>
      <c r="F15" s="1" t="s">
        <v>992</v>
      </c>
      <c r="G15" s="1">
        <v>15477</v>
      </c>
      <c r="H15" s="1" t="s">
        <v>1016</v>
      </c>
      <c r="I15" s="1">
        <v>60268</v>
      </c>
      <c r="J15" s="1" t="s">
        <v>994</v>
      </c>
      <c r="K15" s="1" t="s">
        <v>995</v>
      </c>
      <c r="L15" s="1" t="s">
        <v>996</v>
      </c>
      <c r="M15" s="1" t="s">
        <v>997</v>
      </c>
      <c r="N15" s="1" t="s">
        <v>998</v>
      </c>
      <c r="O15" s="1" t="s">
        <v>999</v>
      </c>
      <c r="P15" s="1" t="s">
        <v>996</v>
      </c>
      <c r="Q15" s="1" t="s">
        <v>1000</v>
      </c>
      <c r="R15" s="1" t="s">
        <v>1020</v>
      </c>
      <c r="S15" s="1" t="s">
        <v>1021</v>
      </c>
      <c r="T15" s="1">
        <v>40.731966</v>
      </c>
      <c r="U15" s="1">
        <v>-74.120486</v>
      </c>
      <c r="V15" s="1"/>
      <c r="W15" s="1">
        <v>1</v>
      </c>
      <c r="X15" s="1">
        <v>1</v>
      </c>
      <c r="Y15" s="1" t="s">
        <v>128</v>
      </c>
      <c r="Z15" s="4" t="s">
        <v>38</v>
      </c>
      <c r="AA15" s="1"/>
      <c r="AB15" s="4">
        <v>3.9949999999999999E-2</v>
      </c>
      <c r="AC15" s="4">
        <v>1.5</v>
      </c>
      <c r="AD15" s="1"/>
      <c r="AE15" s="1"/>
      <c r="AF15" s="1"/>
      <c r="AG15" s="1"/>
      <c r="AH15" s="1"/>
      <c r="AI15" s="1"/>
      <c r="AJ15" s="1"/>
      <c r="AK15" s="1"/>
      <c r="AL15" s="1"/>
      <c r="AM15" s="1">
        <v>4642</v>
      </c>
      <c r="AN15" s="1">
        <v>2316</v>
      </c>
      <c r="AO15" s="4">
        <v>525</v>
      </c>
      <c r="AP15" s="1">
        <v>262</v>
      </c>
      <c r="AQ15" s="1"/>
      <c r="AR15" s="1"/>
      <c r="AS15" s="1"/>
      <c r="AT15" s="1"/>
      <c r="AU15" s="1"/>
      <c r="AV15" s="1"/>
      <c r="AW15" s="1"/>
      <c r="AX15" s="1"/>
      <c r="AY15" s="4"/>
      <c r="AZ15" s="1"/>
      <c r="BA15" s="4"/>
      <c r="BB15" s="4"/>
      <c r="BC15" s="4"/>
      <c r="BD15" s="1"/>
      <c r="BE15" s="1"/>
      <c r="BF15" s="1"/>
    </row>
    <row r="16" spans="1:58">
      <c r="A16" s="1">
        <v>7335</v>
      </c>
      <c r="B16" s="1">
        <v>2021</v>
      </c>
      <c r="C16" s="1" t="s">
        <v>123</v>
      </c>
      <c r="D16" s="1" t="s">
        <v>146</v>
      </c>
      <c r="E16" s="1">
        <v>64195</v>
      </c>
      <c r="F16" s="1" t="s">
        <v>992</v>
      </c>
      <c r="G16" s="1">
        <v>15477</v>
      </c>
      <c r="H16" s="1" t="s">
        <v>993</v>
      </c>
      <c r="I16" s="1">
        <v>60025</v>
      </c>
      <c r="J16" s="1" t="s">
        <v>994</v>
      </c>
      <c r="K16" s="1" t="s">
        <v>995</v>
      </c>
      <c r="L16" s="1" t="s">
        <v>996</v>
      </c>
      <c r="M16" s="1" t="s">
        <v>997</v>
      </c>
      <c r="N16" s="1" t="s">
        <v>998</v>
      </c>
      <c r="O16" s="1" t="s">
        <v>999</v>
      </c>
      <c r="P16" s="1" t="s">
        <v>996</v>
      </c>
      <c r="Q16" s="1" t="s">
        <v>1000</v>
      </c>
      <c r="R16" s="1" t="s">
        <v>1003</v>
      </c>
      <c r="S16" s="1" t="s">
        <v>1004</v>
      </c>
      <c r="T16" s="1">
        <v>40.32358</v>
      </c>
      <c r="U16" s="1">
        <v>-74.649940000000001</v>
      </c>
      <c r="V16" s="1"/>
      <c r="W16" s="1">
        <v>1</v>
      </c>
      <c r="X16" s="1">
        <v>1</v>
      </c>
      <c r="Y16" s="1" t="s">
        <v>128</v>
      </c>
      <c r="Z16" s="4" t="s">
        <v>38</v>
      </c>
      <c r="AA16" s="1"/>
      <c r="AB16" s="4">
        <v>0.15887999999999999</v>
      </c>
      <c r="AC16" s="4">
        <v>1.1000000000000001</v>
      </c>
      <c r="AD16" s="1"/>
      <c r="AE16" s="1"/>
      <c r="AF16" s="1"/>
      <c r="AG16" s="1"/>
      <c r="AH16" s="1"/>
      <c r="AI16" s="1"/>
      <c r="AJ16" s="1"/>
      <c r="AK16" s="1"/>
      <c r="AL16" s="1"/>
      <c r="AM16" s="1">
        <v>13539</v>
      </c>
      <c r="AN16" s="1">
        <v>7108</v>
      </c>
      <c r="AO16" s="4">
        <v>1531</v>
      </c>
      <c r="AP16" s="1">
        <v>804</v>
      </c>
      <c r="AQ16" s="1"/>
      <c r="AR16" s="1"/>
      <c r="AS16" s="1"/>
      <c r="AT16" s="1"/>
      <c r="AU16" s="1"/>
      <c r="AV16" s="1"/>
      <c r="AW16" s="1"/>
      <c r="AX16" s="1"/>
      <c r="AY16" s="4"/>
      <c r="AZ16" s="1"/>
      <c r="BA16" s="4"/>
      <c r="BB16" s="4"/>
      <c r="BC16" s="4"/>
      <c r="BD16" s="1"/>
      <c r="BE16" s="1"/>
      <c r="BF16" s="1"/>
    </row>
    <row r="17" spans="1:58">
      <c r="A17" s="1">
        <v>7336</v>
      </c>
      <c r="B17" s="1">
        <v>2021</v>
      </c>
      <c r="C17" s="1" t="s">
        <v>123</v>
      </c>
      <c r="D17" s="1" t="s">
        <v>147</v>
      </c>
      <c r="E17" s="1">
        <v>62326</v>
      </c>
      <c r="F17" s="1" t="s">
        <v>992</v>
      </c>
      <c r="G17" s="1">
        <v>15477</v>
      </c>
      <c r="H17" s="1" t="s">
        <v>1016</v>
      </c>
      <c r="I17" s="1">
        <v>60268</v>
      </c>
      <c r="J17" s="1" t="s">
        <v>1017</v>
      </c>
      <c r="K17" s="1" t="s">
        <v>995</v>
      </c>
      <c r="L17" s="1" t="s">
        <v>996</v>
      </c>
      <c r="M17" s="1" t="s">
        <v>997</v>
      </c>
      <c r="N17" s="1" t="s">
        <v>998</v>
      </c>
      <c r="O17" s="1" t="s">
        <v>999</v>
      </c>
      <c r="P17" s="1" t="s">
        <v>996</v>
      </c>
      <c r="Q17" s="1" t="s">
        <v>1000</v>
      </c>
      <c r="R17" s="1" t="s">
        <v>1018</v>
      </c>
      <c r="S17" s="1" t="s">
        <v>1019</v>
      </c>
      <c r="T17" s="1">
        <v>40.770516000000001</v>
      </c>
      <c r="U17" s="1">
        <v>-74.072238999999996</v>
      </c>
      <c r="V17" s="1"/>
      <c r="W17" s="1">
        <v>1</v>
      </c>
      <c r="X17" s="1">
        <v>1</v>
      </c>
      <c r="Y17" s="1" t="s">
        <v>128</v>
      </c>
      <c r="Z17" s="4" t="s">
        <v>38</v>
      </c>
      <c r="AA17" s="1"/>
      <c r="AB17" s="4">
        <v>0.17021</v>
      </c>
      <c r="AC17" s="4">
        <v>1</v>
      </c>
      <c r="AD17" s="1"/>
      <c r="AE17" s="1"/>
      <c r="AF17" s="1"/>
      <c r="AG17" s="1"/>
      <c r="AH17" s="1"/>
      <c r="AI17" s="1"/>
      <c r="AJ17" s="1"/>
      <c r="AK17" s="1"/>
      <c r="AL17" s="1"/>
      <c r="AM17" s="1">
        <v>13184</v>
      </c>
      <c r="AN17" s="1">
        <v>6921</v>
      </c>
      <c r="AO17" s="4">
        <v>1491</v>
      </c>
      <c r="AP17" s="1">
        <v>783</v>
      </c>
      <c r="AQ17" s="1"/>
      <c r="AR17" s="1"/>
      <c r="AS17" s="1"/>
      <c r="AT17" s="1"/>
      <c r="AU17" s="1"/>
      <c r="AV17" s="1"/>
      <c r="AW17" s="1"/>
      <c r="AX17" s="1"/>
      <c r="AY17" s="4"/>
      <c r="AZ17" s="1"/>
      <c r="BA17" s="4"/>
      <c r="BB17" s="4"/>
      <c r="BC17" s="4"/>
      <c r="BD17" s="1"/>
      <c r="BE17" s="1"/>
      <c r="BF17" s="1"/>
    </row>
    <row r="18" spans="1:58">
      <c r="A18" s="1">
        <v>7337</v>
      </c>
      <c r="B18" s="1">
        <v>2021</v>
      </c>
      <c r="C18" s="1" t="s">
        <v>123</v>
      </c>
      <c r="D18" s="1" t="s">
        <v>148</v>
      </c>
      <c r="E18" s="1">
        <v>65622</v>
      </c>
      <c r="F18" s="1" t="s">
        <v>1022</v>
      </c>
      <c r="G18" s="1">
        <v>963</v>
      </c>
      <c r="H18" s="1" t="s">
        <v>1023</v>
      </c>
      <c r="I18" s="1">
        <v>63466</v>
      </c>
      <c r="J18" s="1" t="s">
        <v>994</v>
      </c>
      <c r="K18" s="1" t="s">
        <v>995</v>
      </c>
      <c r="L18" s="1" t="s">
        <v>996</v>
      </c>
      <c r="M18" s="1" t="s">
        <v>997</v>
      </c>
      <c r="N18" s="1" t="s">
        <v>998</v>
      </c>
      <c r="O18" s="1" t="s">
        <v>999</v>
      </c>
      <c r="P18" s="1" t="s">
        <v>996</v>
      </c>
      <c r="Q18" s="1" t="s">
        <v>1000</v>
      </c>
      <c r="R18" s="1" t="s">
        <v>1024</v>
      </c>
      <c r="S18" s="1" t="s">
        <v>1025</v>
      </c>
      <c r="T18" s="1">
        <v>39.479999999999997</v>
      </c>
      <c r="U18" s="1">
        <v>-74.516000000000005</v>
      </c>
      <c r="V18" s="1"/>
      <c r="W18" s="1">
        <v>1</v>
      </c>
      <c r="X18" s="1">
        <v>1</v>
      </c>
      <c r="Y18" s="1" t="s">
        <v>128</v>
      </c>
      <c r="Z18" s="4" t="s">
        <v>38</v>
      </c>
      <c r="AA18" s="1"/>
      <c r="AB18" s="4">
        <v>9.1050000000000006E-2</v>
      </c>
      <c r="AC18" s="4">
        <v>2.1</v>
      </c>
      <c r="AD18" s="1"/>
      <c r="AE18" s="1"/>
      <c r="AF18" s="1"/>
      <c r="AG18" s="1"/>
      <c r="AH18" s="1"/>
      <c r="AI18" s="1"/>
      <c r="AJ18" s="1"/>
      <c r="AK18" s="1"/>
      <c r="AL18" s="1"/>
      <c r="AM18" s="1">
        <v>14811</v>
      </c>
      <c r="AN18" s="1">
        <v>10955</v>
      </c>
      <c r="AO18" s="4">
        <v>1675</v>
      </c>
      <c r="AP18" s="1">
        <v>1239</v>
      </c>
      <c r="AQ18" s="1"/>
      <c r="AR18" s="1"/>
      <c r="AS18" s="1"/>
      <c r="AT18" s="1"/>
      <c r="AU18" s="1"/>
      <c r="AV18" s="1"/>
      <c r="AW18" s="1"/>
      <c r="AX18" s="1"/>
      <c r="AY18" s="4"/>
      <c r="AZ18" s="1"/>
      <c r="BA18" s="4"/>
      <c r="BB18" s="4"/>
      <c r="BC18" s="4"/>
      <c r="BD18" s="1"/>
      <c r="BE18" s="1"/>
      <c r="BF18" s="1"/>
    </row>
    <row r="19" spans="1:58">
      <c r="A19" s="1">
        <v>7338</v>
      </c>
      <c r="B19" s="1">
        <v>2021</v>
      </c>
      <c r="C19" s="1" t="s">
        <v>123</v>
      </c>
      <c r="D19" s="1" t="s">
        <v>150</v>
      </c>
      <c r="E19" s="1">
        <v>58798</v>
      </c>
      <c r="F19" s="1" t="s">
        <v>1022</v>
      </c>
      <c r="G19" s="1">
        <v>963</v>
      </c>
      <c r="H19" s="1" t="s">
        <v>1026</v>
      </c>
      <c r="I19" s="1">
        <v>61012</v>
      </c>
      <c r="J19" s="1" t="s">
        <v>1017</v>
      </c>
      <c r="K19" s="1" t="s">
        <v>995</v>
      </c>
      <c r="L19" s="1" t="s">
        <v>996</v>
      </c>
      <c r="M19" s="1" t="s">
        <v>997</v>
      </c>
      <c r="N19" s="1" t="s">
        <v>998</v>
      </c>
      <c r="O19" s="1" t="s">
        <v>999</v>
      </c>
      <c r="P19" s="1" t="s">
        <v>996</v>
      </c>
      <c r="Q19" s="1" t="s">
        <v>1000</v>
      </c>
      <c r="R19" s="1" t="s">
        <v>1024</v>
      </c>
      <c r="S19" s="1" t="s">
        <v>1025</v>
      </c>
      <c r="T19" s="1">
        <v>39.4375</v>
      </c>
      <c r="U19" s="1">
        <v>-74.690556000000001</v>
      </c>
      <c r="V19" s="1"/>
      <c r="W19" s="1">
        <v>1</v>
      </c>
      <c r="X19" s="1">
        <v>1</v>
      </c>
      <c r="Y19" s="1" t="s">
        <v>128</v>
      </c>
      <c r="Z19" s="4" t="s">
        <v>38</v>
      </c>
      <c r="AA19" s="1"/>
      <c r="AB19" s="4">
        <v>0.13505</v>
      </c>
      <c r="AC19" s="4">
        <v>1.3</v>
      </c>
      <c r="AD19" s="1"/>
      <c r="AE19" s="1"/>
      <c r="AF19" s="1"/>
      <c r="AG19" s="1"/>
      <c r="AH19" s="1"/>
      <c r="AI19" s="1"/>
      <c r="AJ19" s="1"/>
      <c r="AK19" s="1"/>
      <c r="AL19" s="1"/>
      <c r="AM19" s="1">
        <v>13601</v>
      </c>
      <c r="AN19" s="1">
        <v>7141</v>
      </c>
      <c r="AO19" s="4">
        <v>1538</v>
      </c>
      <c r="AP19" s="1">
        <v>807</v>
      </c>
      <c r="AQ19" s="1"/>
      <c r="AR19" s="1"/>
      <c r="AS19" s="1"/>
      <c r="AT19" s="1"/>
      <c r="AU19" s="1"/>
      <c r="AV19" s="1"/>
      <c r="AW19" s="1"/>
      <c r="AX19" s="1"/>
      <c r="AY19" s="4"/>
      <c r="AZ19" s="1"/>
      <c r="BA19" s="4"/>
      <c r="BB19" s="4"/>
      <c r="BC19" s="4"/>
      <c r="BD19" s="1"/>
      <c r="BE19" s="1"/>
      <c r="BF19" s="1"/>
    </row>
    <row r="20" spans="1:58">
      <c r="A20" s="1">
        <v>7339</v>
      </c>
      <c r="B20" s="1">
        <v>2021</v>
      </c>
      <c r="C20" s="1" t="s">
        <v>123</v>
      </c>
      <c r="D20" s="1" t="s">
        <v>152</v>
      </c>
      <c r="E20" s="1">
        <v>57845</v>
      </c>
      <c r="F20" s="1" t="s">
        <v>1022</v>
      </c>
      <c r="G20" s="1">
        <v>963</v>
      </c>
      <c r="H20" s="1" t="s">
        <v>152</v>
      </c>
      <c r="I20" s="1">
        <v>57173</v>
      </c>
      <c r="J20" s="1" t="s">
        <v>994</v>
      </c>
      <c r="K20" s="1" t="s">
        <v>995</v>
      </c>
      <c r="L20" s="1" t="s">
        <v>996</v>
      </c>
      <c r="M20" s="1" t="s">
        <v>997</v>
      </c>
      <c r="N20" s="1" t="s">
        <v>998</v>
      </c>
      <c r="O20" s="1" t="s">
        <v>999</v>
      </c>
      <c r="P20" s="1" t="s">
        <v>996</v>
      </c>
      <c r="Q20" s="1" t="s">
        <v>1000</v>
      </c>
      <c r="R20" s="1" t="s">
        <v>1024</v>
      </c>
      <c r="S20" s="1" t="s">
        <v>1025</v>
      </c>
      <c r="T20" s="1">
        <v>39.417499999999997</v>
      </c>
      <c r="U20" s="1">
        <v>-74.542221999999995</v>
      </c>
      <c r="V20" s="1"/>
      <c r="W20" s="1">
        <v>2</v>
      </c>
      <c r="X20" s="1">
        <v>2</v>
      </c>
      <c r="Y20" s="1" t="s">
        <v>156</v>
      </c>
      <c r="Z20" s="4" t="s">
        <v>29</v>
      </c>
      <c r="AA20" s="1"/>
      <c r="AB20" s="4">
        <v>0.24987000000000001</v>
      </c>
      <c r="AC20" s="4">
        <v>3.5</v>
      </c>
      <c r="AD20" s="1">
        <v>0.91688410524026998</v>
      </c>
      <c r="AE20" s="1" t="s">
        <v>1027</v>
      </c>
      <c r="AF20" s="1"/>
      <c r="AG20" s="1"/>
      <c r="AH20" s="1"/>
      <c r="AI20" s="1"/>
      <c r="AJ20" s="1"/>
      <c r="AK20" s="1">
        <v>104130</v>
      </c>
      <c r="AL20" s="1">
        <v>55869</v>
      </c>
      <c r="AM20" s="1">
        <v>104130</v>
      </c>
      <c r="AN20" s="1">
        <v>55869</v>
      </c>
      <c r="AO20" s="4">
        <v>7661</v>
      </c>
      <c r="AP20" s="1">
        <v>4110</v>
      </c>
      <c r="AQ20" s="1">
        <v>0</v>
      </c>
      <c r="AR20" s="1">
        <v>0</v>
      </c>
      <c r="AS20" s="1">
        <v>1.744</v>
      </c>
      <c r="AT20" s="1">
        <v>0</v>
      </c>
      <c r="AU20" s="1">
        <v>0</v>
      </c>
      <c r="AV20" s="1">
        <v>0</v>
      </c>
      <c r="AW20" s="1">
        <v>0</v>
      </c>
      <c r="AX20" s="1"/>
      <c r="AY20" s="4">
        <v>0</v>
      </c>
      <c r="AZ20" s="1">
        <v>0</v>
      </c>
      <c r="BA20" s="4">
        <v>0.45500000000000002</v>
      </c>
      <c r="BB20" s="4">
        <v>0</v>
      </c>
      <c r="BC20" s="4">
        <v>0</v>
      </c>
      <c r="BD20" s="1">
        <v>0</v>
      </c>
      <c r="BE20" s="1">
        <v>0</v>
      </c>
      <c r="BF20" s="1"/>
    </row>
    <row r="21" spans="1:58">
      <c r="A21" s="1">
        <v>7340</v>
      </c>
      <c r="B21" s="1">
        <v>2021</v>
      </c>
      <c r="C21" s="1" t="s">
        <v>123</v>
      </c>
      <c r="D21" s="1" t="s">
        <v>158</v>
      </c>
      <c r="E21" s="1">
        <v>63260</v>
      </c>
      <c r="F21" s="1" t="s">
        <v>992</v>
      </c>
      <c r="G21" s="1">
        <v>15477</v>
      </c>
      <c r="H21" s="1" t="s">
        <v>1028</v>
      </c>
      <c r="I21" s="1">
        <v>62982</v>
      </c>
      <c r="J21" s="1" t="s">
        <v>994</v>
      </c>
      <c r="K21" s="1" t="s">
        <v>995</v>
      </c>
      <c r="L21" s="1" t="s">
        <v>996</v>
      </c>
      <c r="M21" s="1" t="s">
        <v>997</v>
      </c>
      <c r="N21" s="1" t="s">
        <v>998</v>
      </c>
      <c r="O21" s="1" t="s">
        <v>999</v>
      </c>
      <c r="P21" s="1" t="s">
        <v>996</v>
      </c>
      <c r="Q21" s="1" t="s">
        <v>1000</v>
      </c>
      <c r="R21" s="1" t="s">
        <v>1029</v>
      </c>
      <c r="S21" s="1" t="s">
        <v>1030</v>
      </c>
      <c r="T21" s="1">
        <v>40.049778000000003</v>
      </c>
      <c r="U21" s="1">
        <v>-74.935167000000007</v>
      </c>
      <c r="V21" s="1"/>
      <c r="W21" s="1">
        <v>1</v>
      </c>
      <c r="X21" s="1">
        <v>1</v>
      </c>
      <c r="Y21" s="1" t="s">
        <v>128</v>
      </c>
      <c r="Z21" s="4" t="s">
        <v>38</v>
      </c>
      <c r="AA21" s="1"/>
      <c r="AB21" s="4">
        <v>0.18607000000000001</v>
      </c>
      <c r="AC21" s="4">
        <v>1.3</v>
      </c>
      <c r="AD21" s="1"/>
      <c r="AE21" s="1"/>
      <c r="AF21" s="1"/>
      <c r="AG21" s="1"/>
      <c r="AH21" s="1"/>
      <c r="AI21" s="1"/>
      <c r="AJ21" s="1"/>
      <c r="AK21" s="1"/>
      <c r="AL21" s="1"/>
      <c r="AM21" s="1">
        <v>18738</v>
      </c>
      <c r="AN21" s="1">
        <v>9837</v>
      </c>
      <c r="AO21" s="4">
        <v>2119</v>
      </c>
      <c r="AP21" s="1">
        <v>1112</v>
      </c>
      <c r="AQ21" s="1"/>
      <c r="AR21" s="1"/>
      <c r="AS21" s="1"/>
      <c r="AT21" s="1"/>
      <c r="AU21" s="1"/>
      <c r="AV21" s="1"/>
      <c r="AW21" s="1"/>
      <c r="AX21" s="1"/>
      <c r="AY21" s="4"/>
      <c r="AZ21" s="1"/>
      <c r="BA21" s="4"/>
      <c r="BB21" s="4"/>
      <c r="BC21" s="4"/>
      <c r="BD21" s="1"/>
      <c r="BE21" s="1"/>
      <c r="BF21" s="1"/>
    </row>
    <row r="22" spans="1:58">
      <c r="A22" s="1">
        <v>7341</v>
      </c>
      <c r="B22" s="1">
        <v>2021</v>
      </c>
      <c r="C22" s="1" t="s">
        <v>123</v>
      </c>
      <c r="D22" s="1" t="s">
        <v>160</v>
      </c>
      <c r="E22" s="1">
        <v>60802</v>
      </c>
      <c r="F22" s="1" t="s">
        <v>1022</v>
      </c>
      <c r="G22" s="1">
        <v>963</v>
      </c>
      <c r="H22" s="1" t="s">
        <v>1031</v>
      </c>
      <c r="I22" s="1">
        <v>61944</v>
      </c>
      <c r="J22" s="1" t="s">
        <v>994</v>
      </c>
      <c r="K22" s="1" t="s">
        <v>995</v>
      </c>
      <c r="L22" s="1" t="s">
        <v>996</v>
      </c>
      <c r="M22" s="1" t="s">
        <v>997</v>
      </c>
      <c r="N22" s="1" t="s">
        <v>998</v>
      </c>
      <c r="O22" s="1" t="s">
        <v>999</v>
      </c>
      <c r="P22" s="1" t="s">
        <v>996</v>
      </c>
      <c r="Q22" s="1" t="s">
        <v>1000</v>
      </c>
      <c r="R22" s="1" t="s">
        <v>1024</v>
      </c>
      <c r="S22" s="1" t="s">
        <v>1025</v>
      </c>
      <c r="T22" s="1">
        <v>39.460566</v>
      </c>
      <c r="U22" s="1">
        <v>-74.680930000000004</v>
      </c>
      <c r="V22" s="1"/>
      <c r="W22" s="1">
        <v>1</v>
      </c>
      <c r="X22" s="1">
        <v>1</v>
      </c>
      <c r="Y22" s="1" t="s">
        <v>128</v>
      </c>
      <c r="Z22" s="4" t="s">
        <v>38</v>
      </c>
      <c r="AA22" s="1"/>
      <c r="AB22" s="4">
        <v>0.16455</v>
      </c>
      <c r="AC22" s="4">
        <v>1.4</v>
      </c>
      <c r="AD22" s="1"/>
      <c r="AE22" s="1"/>
      <c r="AF22" s="1"/>
      <c r="AG22" s="1"/>
      <c r="AH22" s="1"/>
      <c r="AI22" s="1"/>
      <c r="AJ22" s="1"/>
      <c r="AK22" s="1"/>
      <c r="AL22" s="1"/>
      <c r="AM22" s="1">
        <v>17846</v>
      </c>
      <c r="AN22" s="1">
        <v>9368</v>
      </c>
      <c r="AO22" s="4">
        <v>2018</v>
      </c>
      <c r="AP22" s="1">
        <v>1059</v>
      </c>
      <c r="AQ22" s="1"/>
      <c r="AR22" s="1"/>
      <c r="AS22" s="1"/>
      <c r="AT22" s="1"/>
      <c r="AU22" s="1"/>
      <c r="AV22" s="1"/>
      <c r="AW22" s="1"/>
      <c r="AX22" s="1"/>
      <c r="AY22" s="4"/>
      <c r="AZ22" s="1"/>
      <c r="BA22" s="4"/>
      <c r="BB22" s="4"/>
      <c r="BC22" s="4"/>
      <c r="BD22" s="1"/>
      <c r="BE22" s="1"/>
      <c r="BF22" s="1"/>
    </row>
    <row r="23" spans="1:58">
      <c r="A23" s="1">
        <v>7342</v>
      </c>
      <c r="B23" s="1">
        <v>2021</v>
      </c>
      <c r="C23" s="1" t="s">
        <v>123</v>
      </c>
      <c r="D23" s="1" t="s">
        <v>161</v>
      </c>
      <c r="E23" s="1">
        <v>63198</v>
      </c>
      <c r="F23" s="1" t="s">
        <v>1005</v>
      </c>
      <c r="G23" s="1">
        <v>9726</v>
      </c>
      <c r="H23" s="1" t="s">
        <v>1032</v>
      </c>
      <c r="I23" s="1">
        <v>56990</v>
      </c>
      <c r="J23" s="1" t="s">
        <v>994</v>
      </c>
      <c r="K23" s="1" t="s">
        <v>995</v>
      </c>
      <c r="L23" s="1" t="s">
        <v>996</v>
      </c>
      <c r="M23" s="1" t="s">
        <v>997</v>
      </c>
      <c r="N23" s="1" t="s">
        <v>998</v>
      </c>
      <c r="O23" s="1" t="s">
        <v>999</v>
      </c>
      <c r="P23" s="1" t="s">
        <v>996</v>
      </c>
      <c r="Q23" s="1" t="s">
        <v>1000</v>
      </c>
      <c r="R23" s="1" t="s">
        <v>1033</v>
      </c>
      <c r="S23" s="1" t="s">
        <v>1034</v>
      </c>
      <c r="T23" s="1">
        <v>40.926349999999999</v>
      </c>
      <c r="U23" s="1">
        <v>-74.675089</v>
      </c>
      <c r="V23" s="1"/>
      <c r="W23" s="1">
        <v>1</v>
      </c>
      <c r="X23" s="1">
        <v>1</v>
      </c>
      <c r="Y23" s="1" t="s">
        <v>128</v>
      </c>
      <c r="Z23" s="4" t="s">
        <v>38</v>
      </c>
      <c r="AA23" s="1"/>
      <c r="AB23" s="4">
        <v>0.17437</v>
      </c>
      <c r="AC23" s="4">
        <v>1.2</v>
      </c>
      <c r="AD23" s="1"/>
      <c r="AE23" s="1"/>
      <c r="AF23" s="1"/>
      <c r="AG23" s="1"/>
      <c r="AH23" s="1"/>
      <c r="AI23" s="1"/>
      <c r="AJ23" s="1"/>
      <c r="AK23" s="1"/>
      <c r="AL23" s="1"/>
      <c r="AM23" s="1">
        <v>16209</v>
      </c>
      <c r="AN23" s="1">
        <v>8509</v>
      </c>
      <c r="AO23" s="4">
        <v>1833</v>
      </c>
      <c r="AP23" s="1">
        <v>962</v>
      </c>
      <c r="AQ23" s="1"/>
      <c r="AR23" s="1"/>
      <c r="AS23" s="1"/>
      <c r="AT23" s="1"/>
      <c r="AU23" s="1"/>
      <c r="AV23" s="1"/>
      <c r="AW23" s="1"/>
      <c r="AX23" s="1"/>
      <c r="AY23" s="4"/>
      <c r="AZ23" s="1"/>
      <c r="BA23" s="4"/>
      <c r="BB23" s="4"/>
      <c r="BC23" s="4"/>
      <c r="BD23" s="1"/>
      <c r="BE23" s="1"/>
      <c r="BF23" s="1"/>
    </row>
    <row r="24" spans="1:58">
      <c r="A24" s="1">
        <v>7343</v>
      </c>
      <c r="B24" s="1">
        <v>2021</v>
      </c>
      <c r="C24" s="1" t="s">
        <v>123</v>
      </c>
      <c r="D24" s="1" t="s">
        <v>163</v>
      </c>
      <c r="E24" s="1">
        <v>63483</v>
      </c>
      <c r="F24" s="1" t="s">
        <v>1022</v>
      </c>
      <c r="G24" s="1">
        <v>963</v>
      </c>
      <c r="H24" s="1" t="s">
        <v>1035</v>
      </c>
      <c r="I24" s="1">
        <v>63222</v>
      </c>
      <c r="J24" s="1" t="s">
        <v>1036</v>
      </c>
      <c r="K24" s="1" t="s">
        <v>995</v>
      </c>
      <c r="L24" s="1" t="s">
        <v>996</v>
      </c>
      <c r="M24" s="1" t="s">
        <v>997</v>
      </c>
      <c r="N24" s="1" t="s">
        <v>998</v>
      </c>
      <c r="O24" s="1" t="s">
        <v>999</v>
      </c>
      <c r="P24" s="1" t="s">
        <v>996</v>
      </c>
      <c r="Q24" s="1" t="s">
        <v>1000</v>
      </c>
      <c r="R24" s="1" t="s">
        <v>1024</v>
      </c>
      <c r="S24" s="1" t="s">
        <v>1025</v>
      </c>
      <c r="T24" s="1">
        <v>39.359831</v>
      </c>
      <c r="U24" s="1">
        <v>-74.434228000000004</v>
      </c>
      <c r="V24" s="1"/>
      <c r="W24" s="1">
        <v>1</v>
      </c>
      <c r="X24" s="1">
        <v>1</v>
      </c>
      <c r="Y24" s="1" t="s">
        <v>166</v>
      </c>
      <c r="Z24" s="4" t="s">
        <v>32</v>
      </c>
      <c r="AA24" s="1"/>
      <c r="AB24" s="4">
        <v>0.95511000000000001</v>
      </c>
      <c r="AC24" s="4">
        <v>5.5</v>
      </c>
      <c r="AD24" s="1">
        <v>0</v>
      </c>
      <c r="AE24" s="1"/>
      <c r="AF24" s="1" t="s">
        <v>1027</v>
      </c>
      <c r="AG24" s="1">
        <v>223946.4</v>
      </c>
      <c r="AH24" s="1">
        <v>0.70099999999999996</v>
      </c>
      <c r="AI24" s="1">
        <v>0.48322599999999999</v>
      </c>
      <c r="AJ24" s="1"/>
      <c r="AK24" s="1">
        <v>388175.26299999998</v>
      </c>
      <c r="AL24" s="1">
        <v>195500.1</v>
      </c>
      <c r="AM24" s="1">
        <v>388175.26299999998</v>
      </c>
      <c r="AN24" s="1">
        <v>195500.1</v>
      </c>
      <c r="AO24" s="4">
        <v>46017</v>
      </c>
      <c r="AP24" s="1">
        <v>23176</v>
      </c>
      <c r="AQ24" s="1">
        <v>60.082999999999998</v>
      </c>
      <c r="AR24" s="1">
        <v>30.27</v>
      </c>
      <c r="AS24" s="1">
        <v>0.62</v>
      </c>
      <c r="AT24" s="1">
        <v>22686.720000000001</v>
      </c>
      <c r="AU24" s="1">
        <v>856.94399999999996</v>
      </c>
      <c r="AV24" s="1">
        <v>85.869</v>
      </c>
      <c r="AW24" s="1">
        <v>22710.226999999999</v>
      </c>
      <c r="AX24" s="1"/>
      <c r="AY24" s="4">
        <v>2.6110000000000002</v>
      </c>
      <c r="AZ24" s="1">
        <v>2.6120000000000001</v>
      </c>
      <c r="BA24" s="4">
        <v>2.7E-2</v>
      </c>
      <c r="BB24" s="4">
        <v>986.01499999999999</v>
      </c>
      <c r="BC24" s="4">
        <v>1.9E-2</v>
      </c>
      <c r="BD24" s="1">
        <v>2E-3</v>
      </c>
      <c r="BE24" s="1">
        <v>987.03599999999994</v>
      </c>
      <c r="BF24" s="1"/>
    </row>
    <row r="25" spans="1:58">
      <c r="A25" s="1">
        <v>7344</v>
      </c>
      <c r="B25" s="1">
        <v>2021</v>
      </c>
      <c r="C25" s="1" t="s">
        <v>123</v>
      </c>
      <c r="D25" s="1" t="s">
        <v>167</v>
      </c>
      <c r="E25" s="1">
        <v>61923</v>
      </c>
      <c r="F25" s="1" t="s">
        <v>1022</v>
      </c>
      <c r="G25" s="1">
        <v>963</v>
      </c>
      <c r="H25" s="1" t="s">
        <v>1037</v>
      </c>
      <c r="I25" s="1">
        <v>61522</v>
      </c>
      <c r="J25" s="1" t="s">
        <v>994</v>
      </c>
      <c r="K25" s="1" t="s">
        <v>995</v>
      </c>
      <c r="L25" s="1" t="s">
        <v>996</v>
      </c>
      <c r="M25" s="1" t="s">
        <v>997</v>
      </c>
      <c r="N25" s="1" t="s">
        <v>998</v>
      </c>
      <c r="O25" s="1" t="s">
        <v>999</v>
      </c>
      <c r="P25" s="1" t="s">
        <v>996</v>
      </c>
      <c r="Q25" s="1" t="s">
        <v>1000</v>
      </c>
      <c r="R25" s="1" t="s">
        <v>1024</v>
      </c>
      <c r="S25" s="1" t="s">
        <v>1025</v>
      </c>
      <c r="T25" s="1">
        <v>39.381968999999998</v>
      </c>
      <c r="U25" s="1">
        <v>-74.445145999999994</v>
      </c>
      <c r="V25" s="1"/>
      <c r="W25" s="1">
        <v>1</v>
      </c>
      <c r="X25" s="1">
        <v>1</v>
      </c>
      <c r="Y25" s="1" t="s">
        <v>170</v>
      </c>
      <c r="Z25" s="4" t="s">
        <v>37</v>
      </c>
      <c r="AA25" s="1"/>
      <c r="AB25" s="4">
        <v>0</v>
      </c>
      <c r="AC25" s="4">
        <v>1</v>
      </c>
      <c r="AD25" s="1"/>
      <c r="AE25" s="1"/>
      <c r="AF25" s="1"/>
      <c r="AG25" s="1"/>
      <c r="AH25" s="1"/>
      <c r="AI25" s="1"/>
      <c r="AJ25" s="1"/>
      <c r="AK25" s="1">
        <v>0</v>
      </c>
      <c r="AL25" s="1">
        <v>0</v>
      </c>
      <c r="AM25" s="1">
        <v>0</v>
      </c>
      <c r="AN25" s="1">
        <v>0</v>
      </c>
      <c r="AO25" s="4">
        <v>-159</v>
      </c>
      <c r="AP25" s="1">
        <v>-66</v>
      </c>
      <c r="AQ25" s="1"/>
      <c r="AR25" s="1"/>
      <c r="AS25" s="1"/>
      <c r="AT25" s="1"/>
      <c r="AU25" s="1"/>
      <c r="AV25" s="1"/>
      <c r="AW25" s="1"/>
      <c r="AX25" s="1"/>
      <c r="AY25" s="4">
        <v>0</v>
      </c>
      <c r="AZ25" s="1">
        <v>0</v>
      </c>
      <c r="BA25" s="4">
        <v>0</v>
      </c>
      <c r="BB25" s="4">
        <v>0</v>
      </c>
      <c r="BC25" s="4">
        <v>0</v>
      </c>
      <c r="BD25" s="1">
        <v>0</v>
      </c>
      <c r="BE25" s="1">
        <v>0</v>
      </c>
      <c r="BF25" s="1"/>
    </row>
    <row r="26" spans="1:58">
      <c r="A26" s="1">
        <v>7345</v>
      </c>
      <c r="B26" s="1">
        <v>2021</v>
      </c>
      <c r="C26" s="1" t="s">
        <v>123</v>
      </c>
      <c r="D26" s="1" t="s">
        <v>171</v>
      </c>
      <c r="E26" s="1">
        <v>60772</v>
      </c>
      <c r="F26" s="1" t="s">
        <v>1022</v>
      </c>
      <c r="G26" s="1">
        <v>963</v>
      </c>
      <c r="H26" s="1" t="s">
        <v>1031</v>
      </c>
      <c r="I26" s="1">
        <v>61944</v>
      </c>
      <c r="J26" s="1" t="s">
        <v>994</v>
      </c>
      <c r="K26" s="1" t="s">
        <v>995</v>
      </c>
      <c r="L26" s="1" t="s">
        <v>996</v>
      </c>
      <c r="M26" s="1" t="s">
        <v>997</v>
      </c>
      <c r="N26" s="1" t="s">
        <v>998</v>
      </c>
      <c r="O26" s="1" t="s">
        <v>999</v>
      </c>
      <c r="P26" s="1" t="s">
        <v>996</v>
      </c>
      <c r="Q26" s="1" t="s">
        <v>1000</v>
      </c>
      <c r="R26" s="1" t="s">
        <v>1024</v>
      </c>
      <c r="S26" s="1" t="s">
        <v>1025</v>
      </c>
      <c r="T26" s="1">
        <v>39.411372</v>
      </c>
      <c r="U26" s="1">
        <v>-74.530865000000006</v>
      </c>
      <c r="V26" s="1"/>
      <c r="W26" s="1">
        <v>2</v>
      </c>
      <c r="X26" s="1">
        <v>2</v>
      </c>
      <c r="Y26" s="1" t="s">
        <v>128</v>
      </c>
      <c r="Z26" s="4" t="s">
        <v>38</v>
      </c>
      <c r="AA26" s="1"/>
      <c r="AB26" s="4">
        <v>0.14743999999999999</v>
      </c>
      <c r="AC26" s="4">
        <v>3.1</v>
      </c>
      <c r="AD26" s="1"/>
      <c r="AE26" s="1"/>
      <c r="AF26" s="1"/>
      <c r="AG26" s="1"/>
      <c r="AH26" s="1"/>
      <c r="AI26" s="1"/>
      <c r="AJ26" s="1"/>
      <c r="AK26" s="1"/>
      <c r="AL26" s="1"/>
      <c r="AM26" s="1">
        <v>35407</v>
      </c>
      <c r="AN26" s="1">
        <v>18588</v>
      </c>
      <c r="AO26" s="4">
        <v>4004</v>
      </c>
      <c r="AP26" s="1">
        <v>2102</v>
      </c>
      <c r="AQ26" s="1"/>
      <c r="AR26" s="1"/>
      <c r="AS26" s="1"/>
      <c r="AT26" s="1"/>
      <c r="AU26" s="1"/>
      <c r="AV26" s="1"/>
      <c r="AW26" s="1"/>
      <c r="AX26" s="1"/>
      <c r="AY26" s="4"/>
      <c r="AZ26" s="1"/>
      <c r="BA26" s="4"/>
      <c r="BB26" s="4"/>
      <c r="BC26" s="4"/>
      <c r="BD26" s="1"/>
      <c r="BE26" s="1"/>
      <c r="BF26" s="1"/>
    </row>
    <row r="27" spans="1:58">
      <c r="A27" s="1">
        <v>7346</v>
      </c>
      <c r="B27" s="1">
        <v>2021</v>
      </c>
      <c r="C27" s="1" t="s">
        <v>123</v>
      </c>
      <c r="D27" s="1" t="s">
        <v>174</v>
      </c>
      <c r="E27" s="1">
        <v>58519</v>
      </c>
      <c r="F27" s="1" t="s">
        <v>992</v>
      </c>
      <c r="G27" s="1">
        <v>15477</v>
      </c>
      <c r="H27" s="1" t="s">
        <v>1038</v>
      </c>
      <c r="I27" s="1">
        <v>58495</v>
      </c>
      <c r="J27" s="1" t="s">
        <v>994</v>
      </c>
      <c r="K27" s="1" t="s">
        <v>995</v>
      </c>
      <c r="L27" s="1" t="s">
        <v>996</v>
      </c>
      <c r="M27" s="1" t="s">
        <v>997</v>
      </c>
      <c r="N27" s="1" t="s">
        <v>998</v>
      </c>
      <c r="O27" s="1" t="s">
        <v>999</v>
      </c>
      <c r="P27" s="1" t="s">
        <v>996</v>
      </c>
      <c r="Q27" s="1" t="s">
        <v>1000</v>
      </c>
      <c r="R27" s="1" t="s">
        <v>1029</v>
      </c>
      <c r="S27" s="1" t="s">
        <v>1030</v>
      </c>
      <c r="T27" s="1">
        <v>40.000556000000003</v>
      </c>
      <c r="U27" s="1">
        <v>-74.734999999999999</v>
      </c>
      <c r="V27" s="1"/>
      <c r="W27" s="1">
        <v>1</v>
      </c>
      <c r="X27" s="1">
        <v>1</v>
      </c>
      <c r="Y27" s="1" t="s">
        <v>128</v>
      </c>
      <c r="Z27" s="4" t="s">
        <v>38</v>
      </c>
      <c r="AA27" s="1"/>
      <c r="AB27" s="4">
        <v>0.13608999999999999</v>
      </c>
      <c r="AC27" s="4">
        <v>2.8</v>
      </c>
      <c r="AD27" s="1"/>
      <c r="AE27" s="1"/>
      <c r="AF27" s="1"/>
      <c r="AG27" s="1"/>
      <c r="AH27" s="1"/>
      <c r="AI27" s="1"/>
      <c r="AJ27" s="1"/>
      <c r="AK27" s="1"/>
      <c r="AL27" s="1"/>
      <c r="AM27" s="1">
        <v>29517</v>
      </c>
      <c r="AN27" s="1">
        <v>15497</v>
      </c>
      <c r="AO27" s="4">
        <v>3338</v>
      </c>
      <c r="AP27" s="1">
        <v>1752</v>
      </c>
      <c r="AQ27" s="1"/>
      <c r="AR27" s="1"/>
      <c r="AS27" s="1"/>
      <c r="AT27" s="1"/>
      <c r="AU27" s="1"/>
      <c r="AV27" s="1"/>
      <c r="AW27" s="1"/>
      <c r="AX27" s="1"/>
      <c r="AY27" s="4"/>
      <c r="AZ27" s="1"/>
      <c r="BA27" s="4"/>
      <c r="BB27" s="4"/>
      <c r="BC27" s="4"/>
      <c r="BD27" s="1"/>
      <c r="BE27" s="1"/>
      <c r="BF27" s="1"/>
    </row>
    <row r="28" spans="1:58">
      <c r="A28" s="1">
        <v>7347</v>
      </c>
      <c r="B28" s="1">
        <v>2021</v>
      </c>
      <c r="C28" s="1" t="s">
        <v>123</v>
      </c>
      <c r="D28" s="1" t="s">
        <v>175</v>
      </c>
      <c r="E28" s="1">
        <v>63353</v>
      </c>
      <c r="F28" s="1" t="s">
        <v>992</v>
      </c>
      <c r="G28" s="1">
        <v>15477</v>
      </c>
      <c r="H28" s="1" t="s">
        <v>1039</v>
      </c>
      <c r="I28" s="1">
        <v>62067</v>
      </c>
      <c r="J28" s="1" t="s">
        <v>994</v>
      </c>
      <c r="K28" s="1" t="s">
        <v>995</v>
      </c>
      <c r="L28" s="1" t="s">
        <v>996</v>
      </c>
      <c r="M28" s="1" t="s">
        <v>997</v>
      </c>
      <c r="N28" s="1" t="s">
        <v>998</v>
      </c>
      <c r="O28" s="1" t="s">
        <v>999</v>
      </c>
      <c r="P28" s="1" t="s">
        <v>996</v>
      </c>
      <c r="Q28" s="1" t="s">
        <v>1000</v>
      </c>
      <c r="R28" s="1" t="s">
        <v>1040</v>
      </c>
      <c r="S28" s="1" t="s">
        <v>1041</v>
      </c>
      <c r="T28" s="1">
        <v>40.665678</v>
      </c>
      <c r="U28" s="1">
        <v>-74.175225999999995</v>
      </c>
      <c r="V28" s="1"/>
      <c r="W28" s="1">
        <v>1</v>
      </c>
      <c r="X28" s="1">
        <v>1</v>
      </c>
      <c r="Y28" s="1" t="s">
        <v>128</v>
      </c>
      <c r="Z28" s="4" t="s">
        <v>38</v>
      </c>
      <c r="AA28" s="1"/>
      <c r="AB28" s="4">
        <v>0.18731999999999999</v>
      </c>
      <c r="AC28" s="4">
        <v>3.2</v>
      </c>
      <c r="AD28" s="1"/>
      <c r="AE28" s="1"/>
      <c r="AF28" s="1"/>
      <c r="AG28" s="1"/>
      <c r="AH28" s="1"/>
      <c r="AI28" s="1"/>
      <c r="AJ28" s="1"/>
      <c r="AK28" s="1"/>
      <c r="AL28" s="1"/>
      <c r="AM28" s="1">
        <v>46433</v>
      </c>
      <c r="AN28" s="1">
        <v>24378</v>
      </c>
      <c r="AO28" s="4">
        <v>5251</v>
      </c>
      <c r="AP28" s="1">
        <v>2757</v>
      </c>
      <c r="AQ28" s="1"/>
      <c r="AR28" s="1"/>
      <c r="AS28" s="1"/>
      <c r="AT28" s="1"/>
      <c r="AU28" s="1"/>
      <c r="AV28" s="1"/>
      <c r="AW28" s="1"/>
      <c r="AX28" s="1"/>
      <c r="AY28" s="4"/>
      <c r="AZ28" s="1"/>
      <c r="BA28" s="4"/>
      <c r="BB28" s="4"/>
      <c r="BC28" s="4"/>
      <c r="BD28" s="1"/>
      <c r="BE28" s="1"/>
      <c r="BF28" s="1"/>
    </row>
    <row r="29" spans="1:58">
      <c r="A29" s="1">
        <v>7348</v>
      </c>
      <c r="B29" s="1">
        <v>2021</v>
      </c>
      <c r="C29" s="1" t="s">
        <v>123</v>
      </c>
      <c r="D29" s="1" t="s">
        <v>177</v>
      </c>
      <c r="E29" s="1">
        <v>65213</v>
      </c>
      <c r="F29" s="1" t="s">
        <v>1042</v>
      </c>
      <c r="G29" s="1">
        <v>11171</v>
      </c>
      <c r="H29" s="1" t="s">
        <v>1043</v>
      </c>
      <c r="I29" s="1">
        <v>57128</v>
      </c>
      <c r="J29" s="1" t="s">
        <v>994</v>
      </c>
      <c r="K29" s="1" t="s">
        <v>995</v>
      </c>
      <c r="L29" s="1" t="s">
        <v>996</v>
      </c>
      <c r="M29" s="1" t="s">
        <v>997</v>
      </c>
      <c r="N29" s="1" t="s">
        <v>998</v>
      </c>
      <c r="O29" s="1" t="s">
        <v>999</v>
      </c>
      <c r="P29" s="1" t="s">
        <v>996</v>
      </c>
      <c r="Q29" s="1" t="s">
        <v>1000</v>
      </c>
      <c r="R29" s="1" t="s">
        <v>1014</v>
      </c>
      <c r="S29" s="1" t="s">
        <v>1015</v>
      </c>
      <c r="T29" s="1">
        <v>40.845086000000002</v>
      </c>
      <c r="U29" s="1">
        <v>-74.428245000000004</v>
      </c>
      <c r="V29" s="1"/>
      <c r="W29" s="1">
        <v>1</v>
      </c>
      <c r="X29" s="1">
        <v>1</v>
      </c>
      <c r="Y29" s="1" t="s">
        <v>166</v>
      </c>
      <c r="Z29" s="4" t="s">
        <v>32</v>
      </c>
      <c r="AA29" s="1"/>
      <c r="AB29" s="4">
        <v>0.43185000000000001</v>
      </c>
      <c r="AC29" s="4">
        <v>2</v>
      </c>
      <c r="AD29" s="1">
        <v>0.613584474885845</v>
      </c>
      <c r="AE29" s="1"/>
      <c r="AF29" s="1"/>
      <c r="AG29" s="1"/>
      <c r="AH29" s="1"/>
      <c r="AI29" s="1"/>
      <c r="AJ29" s="1"/>
      <c r="AK29" s="1"/>
      <c r="AL29" s="1"/>
      <c r="AM29" s="1">
        <v>48623</v>
      </c>
      <c r="AN29" s="1">
        <v>27418</v>
      </c>
      <c r="AO29" s="4">
        <v>7566</v>
      </c>
      <c r="AP29" s="1">
        <v>4266</v>
      </c>
      <c r="AQ29" s="1"/>
      <c r="AR29" s="1"/>
      <c r="AS29" s="1"/>
      <c r="AT29" s="1"/>
      <c r="AU29" s="1"/>
      <c r="AV29" s="1"/>
      <c r="AW29" s="1"/>
      <c r="AX29" s="1"/>
      <c r="AY29" s="4"/>
      <c r="AZ29" s="1"/>
      <c r="BA29" s="4"/>
      <c r="BB29" s="4"/>
      <c r="BC29" s="4"/>
      <c r="BD29" s="1"/>
      <c r="BE29" s="1"/>
      <c r="BF29" s="1"/>
    </row>
    <row r="30" spans="1:58">
      <c r="A30" s="1">
        <v>7349</v>
      </c>
      <c r="B30" s="1">
        <v>2021</v>
      </c>
      <c r="C30" s="1" t="s">
        <v>123</v>
      </c>
      <c r="D30" s="1" t="s">
        <v>180</v>
      </c>
      <c r="E30" s="1">
        <v>58357</v>
      </c>
      <c r="F30" s="1" t="s">
        <v>992</v>
      </c>
      <c r="G30" s="1">
        <v>15477</v>
      </c>
      <c r="H30" s="1" t="s">
        <v>1044</v>
      </c>
      <c r="I30" s="1">
        <v>63068</v>
      </c>
      <c r="J30" s="1" t="s">
        <v>1017</v>
      </c>
      <c r="K30" s="1" t="s">
        <v>995</v>
      </c>
      <c r="L30" s="1" t="s">
        <v>996</v>
      </c>
      <c r="M30" s="1" t="s">
        <v>997</v>
      </c>
      <c r="N30" s="1" t="s">
        <v>998</v>
      </c>
      <c r="O30" s="1" t="s">
        <v>999</v>
      </c>
      <c r="P30" s="1" t="s">
        <v>996</v>
      </c>
      <c r="Q30" s="1" t="s">
        <v>1000</v>
      </c>
      <c r="R30" s="1" t="s">
        <v>1009</v>
      </c>
      <c r="S30" s="1" t="s">
        <v>1010</v>
      </c>
      <c r="T30" s="1">
        <v>40.566389000000001</v>
      </c>
      <c r="U30" s="1">
        <v>-74.221389000000002</v>
      </c>
      <c r="V30" s="1"/>
      <c r="W30" s="1">
        <v>1</v>
      </c>
      <c r="X30" s="1">
        <v>1</v>
      </c>
      <c r="Y30" s="1" t="s">
        <v>128</v>
      </c>
      <c r="Z30" s="4" t="s">
        <v>38</v>
      </c>
      <c r="AA30" s="1"/>
      <c r="AB30" s="4">
        <v>3.8809999999999997E-2</v>
      </c>
      <c r="AC30" s="4">
        <v>4.2</v>
      </c>
      <c r="AD30" s="1"/>
      <c r="AE30" s="1"/>
      <c r="AF30" s="1"/>
      <c r="AG30" s="1"/>
      <c r="AH30" s="1"/>
      <c r="AI30" s="1"/>
      <c r="AJ30" s="1"/>
      <c r="AK30" s="1"/>
      <c r="AL30" s="1"/>
      <c r="AM30" s="1">
        <v>12628</v>
      </c>
      <c r="AN30" s="1">
        <v>6629</v>
      </c>
      <c r="AO30" s="4">
        <v>1428</v>
      </c>
      <c r="AP30" s="1">
        <v>750</v>
      </c>
      <c r="AQ30" s="1"/>
      <c r="AR30" s="1"/>
      <c r="AS30" s="1"/>
      <c r="AT30" s="1"/>
      <c r="AU30" s="1"/>
      <c r="AV30" s="1"/>
      <c r="AW30" s="1"/>
      <c r="AX30" s="1"/>
      <c r="AY30" s="4"/>
      <c r="AZ30" s="1"/>
      <c r="BA30" s="4"/>
      <c r="BB30" s="4"/>
      <c r="BC30" s="4"/>
      <c r="BD30" s="1"/>
      <c r="BE30" s="1"/>
      <c r="BF30" s="1"/>
    </row>
    <row r="31" spans="1:58">
      <c r="A31" s="1">
        <v>7350</v>
      </c>
      <c r="B31" s="1">
        <v>2021</v>
      </c>
      <c r="C31" s="1" t="s">
        <v>123</v>
      </c>
      <c r="D31" s="1" t="s">
        <v>182</v>
      </c>
      <c r="E31" s="1">
        <v>64360</v>
      </c>
      <c r="F31" s="1" t="s">
        <v>992</v>
      </c>
      <c r="G31" s="1">
        <v>15477</v>
      </c>
      <c r="H31" s="1" t="s">
        <v>1045</v>
      </c>
      <c r="I31" s="1">
        <v>61677</v>
      </c>
      <c r="J31" s="1" t="s">
        <v>994</v>
      </c>
      <c r="K31" s="1" t="s">
        <v>995</v>
      </c>
      <c r="L31" s="1" t="s">
        <v>996</v>
      </c>
      <c r="M31" s="1" t="s">
        <v>1007</v>
      </c>
      <c r="N31" s="1" t="s">
        <v>998</v>
      </c>
      <c r="O31" s="1" t="s">
        <v>999</v>
      </c>
      <c r="P31" s="1" t="s">
        <v>996</v>
      </c>
      <c r="Q31" s="1" t="s">
        <v>1000</v>
      </c>
      <c r="R31" s="1" t="s">
        <v>1029</v>
      </c>
      <c r="S31" s="1" t="s">
        <v>1030</v>
      </c>
      <c r="T31" s="1">
        <v>40.085560000000001</v>
      </c>
      <c r="U31" s="1">
        <v>-74.840890000000002</v>
      </c>
      <c r="V31" s="1"/>
      <c r="W31" s="1">
        <v>1</v>
      </c>
      <c r="X31" s="1">
        <v>1</v>
      </c>
      <c r="Y31" s="1" t="s">
        <v>128</v>
      </c>
      <c r="Z31" s="4" t="s">
        <v>38</v>
      </c>
      <c r="AA31" s="1"/>
      <c r="AB31" s="4">
        <v>0.1258</v>
      </c>
      <c r="AC31" s="4">
        <v>3.9</v>
      </c>
      <c r="AD31" s="1"/>
      <c r="AE31" s="1"/>
      <c r="AF31" s="1"/>
      <c r="AG31" s="1"/>
      <c r="AH31" s="1"/>
      <c r="AI31" s="1"/>
      <c r="AJ31" s="1"/>
      <c r="AK31" s="1"/>
      <c r="AL31" s="1"/>
      <c r="AM31" s="1">
        <v>38006</v>
      </c>
      <c r="AN31" s="1">
        <v>19954</v>
      </c>
      <c r="AO31" s="4">
        <v>4298</v>
      </c>
      <c r="AP31" s="1">
        <v>2256</v>
      </c>
      <c r="AQ31" s="1"/>
      <c r="AR31" s="1"/>
      <c r="AS31" s="1"/>
      <c r="AT31" s="1"/>
      <c r="AU31" s="1"/>
      <c r="AV31" s="1"/>
      <c r="AW31" s="1"/>
      <c r="AX31" s="1"/>
      <c r="AY31" s="4"/>
      <c r="AZ31" s="1"/>
      <c r="BA31" s="4"/>
      <c r="BB31" s="4"/>
      <c r="BC31" s="4"/>
      <c r="BD31" s="1"/>
      <c r="BE31" s="1"/>
      <c r="BF31" s="1"/>
    </row>
    <row r="32" spans="1:58">
      <c r="A32" s="1">
        <v>7351</v>
      </c>
      <c r="B32" s="1">
        <v>2021</v>
      </c>
      <c r="C32" s="1" t="s">
        <v>123</v>
      </c>
      <c r="D32" s="1" t="s">
        <v>184</v>
      </c>
      <c r="E32" s="1">
        <v>65194</v>
      </c>
      <c r="F32" s="1" t="s">
        <v>1005</v>
      </c>
      <c r="G32" s="1">
        <v>9726</v>
      </c>
      <c r="H32" s="1" t="s">
        <v>1046</v>
      </c>
      <c r="I32" s="1">
        <v>56778</v>
      </c>
      <c r="J32" s="1" t="s">
        <v>994</v>
      </c>
      <c r="K32" s="1" t="s">
        <v>995</v>
      </c>
      <c r="L32" s="1" t="s">
        <v>996</v>
      </c>
      <c r="M32" s="1" t="s">
        <v>1007</v>
      </c>
      <c r="N32" s="1" t="s">
        <v>998</v>
      </c>
      <c r="O32" s="1" t="s">
        <v>999</v>
      </c>
      <c r="P32" s="1" t="s">
        <v>996</v>
      </c>
      <c r="Q32" s="1" t="s">
        <v>1000</v>
      </c>
      <c r="R32" s="1" t="s">
        <v>1047</v>
      </c>
      <c r="S32" s="1" t="s">
        <v>1048</v>
      </c>
      <c r="T32" s="1">
        <v>40.397872</v>
      </c>
      <c r="U32" s="1">
        <v>-74.134837000000005</v>
      </c>
      <c r="V32" s="1"/>
      <c r="W32" s="1">
        <v>1</v>
      </c>
      <c r="X32" s="1">
        <v>1</v>
      </c>
      <c r="Y32" s="1" t="s">
        <v>166</v>
      </c>
      <c r="Z32" s="4" t="s">
        <v>32</v>
      </c>
      <c r="AA32" s="1"/>
      <c r="AB32" s="4">
        <v>0.83538999999999997</v>
      </c>
      <c r="AC32" s="4">
        <v>2</v>
      </c>
      <c r="AD32" s="1">
        <v>0</v>
      </c>
      <c r="AE32" s="1"/>
      <c r="AF32" s="1"/>
      <c r="AG32" s="1"/>
      <c r="AH32" s="1"/>
      <c r="AI32" s="1"/>
      <c r="AJ32" s="1"/>
      <c r="AK32" s="1"/>
      <c r="AL32" s="1"/>
      <c r="AM32" s="1">
        <v>107908</v>
      </c>
      <c r="AN32" s="1">
        <v>54362</v>
      </c>
      <c r="AO32" s="4">
        <v>14636</v>
      </c>
      <c r="AP32" s="1">
        <v>7374</v>
      </c>
      <c r="AQ32" s="1"/>
      <c r="AR32" s="1"/>
      <c r="AS32" s="1"/>
      <c r="AT32" s="1"/>
      <c r="AU32" s="1"/>
      <c r="AV32" s="1"/>
      <c r="AW32" s="1"/>
      <c r="AX32" s="1"/>
      <c r="AY32" s="4"/>
      <c r="AZ32" s="1"/>
      <c r="BA32" s="4"/>
      <c r="BB32" s="4"/>
      <c r="BC32" s="4"/>
      <c r="BD32" s="1"/>
      <c r="BE32" s="1"/>
      <c r="BF32" s="1"/>
    </row>
    <row r="33" spans="1:58">
      <c r="A33" s="1">
        <v>7352</v>
      </c>
      <c r="B33" s="1">
        <v>2021</v>
      </c>
      <c r="C33" s="1" t="s">
        <v>123</v>
      </c>
      <c r="D33" s="1" t="s">
        <v>186</v>
      </c>
      <c r="E33" s="1">
        <v>56900</v>
      </c>
      <c r="F33" s="1" t="s">
        <v>1022</v>
      </c>
      <c r="G33" s="1">
        <v>963</v>
      </c>
      <c r="H33" s="1" t="s">
        <v>1049</v>
      </c>
      <c r="I33" s="1">
        <v>57044</v>
      </c>
      <c r="J33" s="1" t="s">
        <v>1017</v>
      </c>
      <c r="K33" s="1" t="s">
        <v>995</v>
      </c>
      <c r="L33" s="1" t="s">
        <v>996</v>
      </c>
      <c r="M33" s="1" t="s">
        <v>997</v>
      </c>
      <c r="N33" s="1" t="s">
        <v>998</v>
      </c>
      <c r="O33" s="1" t="s">
        <v>999</v>
      </c>
      <c r="P33" s="1" t="s">
        <v>996</v>
      </c>
      <c r="Q33" s="1" t="s">
        <v>1000</v>
      </c>
      <c r="R33" s="1" t="s">
        <v>1024</v>
      </c>
      <c r="S33" s="1" t="s">
        <v>1025</v>
      </c>
      <c r="T33" s="1">
        <v>39.363900000000001</v>
      </c>
      <c r="U33" s="1">
        <v>-74.440799999999996</v>
      </c>
      <c r="V33" s="1"/>
      <c r="W33" s="1">
        <v>4</v>
      </c>
      <c r="X33" s="1">
        <v>4</v>
      </c>
      <c r="Y33" s="1" t="s">
        <v>128</v>
      </c>
      <c r="Z33" s="4" t="s">
        <v>38</v>
      </c>
      <c r="AA33" s="1"/>
      <c r="AB33" s="4">
        <v>0.17043</v>
      </c>
      <c r="AC33" s="4">
        <v>2</v>
      </c>
      <c r="AD33" s="1"/>
      <c r="AE33" s="1"/>
      <c r="AF33" s="1"/>
      <c r="AG33" s="1"/>
      <c r="AH33" s="1"/>
      <c r="AI33" s="1"/>
      <c r="AJ33" s="1"/>
      <c r="AK33" s="1"/>
      <c r="AL33" s="1"/>
      <c r="AM33" s="1">
        <v>26405</v>
      </c>
      <c r="AN33" s="1">
        <v>13863</v>
      </c>
      <c r="AO33" s="4">
        <v>2986</v>
      </c>
      <c r="AP33" s="1">
        <v>1568</v>
      </c>
      <c r="AQ33" s="1"/>
      <c r="AR33" s="1"/>
      <c r="AS33" s="1"/>
      <c r="AT33" s="1"/>
      <c r="AU33" s="1"/>
      <c r="AV33" s="1"/>
      <c r="AW33" s="1"/>
      <c r="AX33" s="1"/>
      <c r="AY33" s="4"/>
      <c r="AZ33" s="1"/>
      <c r="BA33" s="4"/>
      <c r="BB33" s="4"/>
      <c r="BC33" s="4"/>
      <c r="BD33" s="1"/>
      <c r="BE33" s="1"/>
      <c r="BF33" s="1"/>
    </row>
    <row r="34" spans="1:58">
      <c r="A34" s="1">
        <v>7353</v>
      </c>
      <c r="B34" s="1">
        <v>2021</v>
      </c>
      <c r="C34" s="1" t="s">
        <v>123</v>
      </c>
      <c r="D34" s="1" t="s">
        <v>190</v>
      </c>
      <c r="E34" s="1">
        <v>58360</v>
      </c>
      <c r="F34" s="1" t="s">
        <v>992</v>
      </c>
      <c r="G34" s="1">
        <v>15477</v>
      </c>
      <c r="H34" s="1" t="s">
        <v>1044</v>
      </c>
      <c r="I34" s="1">
        <v>63068</v>
      </c>
      <c r="J34" s="1" t="s">
        <v>1017</v>
      </c>
      <c r="K34" s="1" t="s">
        <v>995</v>
      </c>
      <c r="L34" s="1" t="s">
        <v>996</v>
      </c>
      <c r="M34" s="1" t="s">
        <v>997</v>
      </c>
      <c r="N34" s="1" t="s">
        <v>998</v>
      </c>
      <c r="O34" s="1" t="s">
        <v>999</v>
      </c>
      <c r="P34" s="1" t="s">
        <v>996</v>
      </c>
      <c r="Q34" s="1" t="s">
        <v>1000</v>
      </c>
      <c r="R34" s="1" t="s">
        <v>1050</v>
      </c>
      <c r="S34" s="1" t="s">
        <v>1051</v>
      </c>
      <c r="T34" s="1">
        <v>39.519934999999997</v>
      </c>
      <c r="U34" s="1">
        <v>-75.029038</v>
      </c>
      <c r="V34" s="1"/>
      <c r="W34" s="1">
        <v>1</v>
      </c>
      <c r="X34" s="1">
        <v>1</v>
      </c>
      <c r="Y34" s="1" t="s">
        <v>128</v>
      </c>
      <c r="Z34" s="4" t="s">
        <v>38</v>
      </c>
      <c r="AA34" s="1"/>
      <c r="AB34" s="4">
        <v>0.14965999999999999</v>
      </c>
      <c r="AC34" s="4">
        <v>2</v>
      </c>
      <c r="AD34" s="1"/>
      <c r="AE34" s="1"/>
      <c r="AF34" s="1"/>
      <c r="AG34" s="1"/>
      <c r="AH34" s="1"/>
      <c r="AI34" s="1"/>
      <c r="AJ34" s="1"/>
      <c r="AK34" s="1"/>
      <c r="AL34" s="1"/>
      <c r="AM34" s="1">
        <v>23187</v>
      </c>
      <c r="AN34" s="1">
        <v>12173</v>
      </c>
      <c r="AO34" s="4">
        <v>2622</v>
      </c>
      <c r="AP34" s="1">
        <v>1377</v>
      </c>
      <c r="AQ34" s="1"/>
      <c r="AR34" s="1"/>
      <c r="AS34" s="1"/>
      <c r="AT34" s="1"/>
      <c r="AU34" s="1"/>
      <c r="AV34" s="1"/>
      <c r="AW34" s="1"/>
      <c r="AX34" s="1"/>
      <c r="AY34" s="4"/>
      <c r="AZ34" s="1"/>
      <c r="BA34" s="4"/>
      <c r="BB34" s="4"/>
      <c r="BC34" s="4"/>
      <c r="BD34" s="1"/>
      <c r="BE34" s="1"/>
      <c r="BF34" s="1"/>
    </row>
    <row r="35" spans="1:58">
      <c r="A35" s="1">
        <v>7354</v>
      </c>
      <c r="B35" s="1">
        <v>2021</v>
      </c>
      <c r="C35" s="1" t="s">
        <v>123</v>
      </c>
      <c r="D35" s="1" t="s">
        <v>192</v>
      </c>
      <c r="E35" s="1">
        <v>62906</v>
      </c>
      <c r="F35" s="1" t="s">
        <v>1005</v>
      </c>
      <c r="G35" s="1">
        <v>9726</v>
      </c>
      <c r="H35" s="1" t="s">
        <v>1012</v>
      </c>
      <c r="I35" s="1">
        <v>60281</v>
      </c>
      <c r="J35" s="1" t="s">
        <v>994</v>
      </c>
      <c r="K35" s="1" t="s">
        <v>995</v>
      </c>
      <c r="L35" s="1" t="s">
        <v>996</v>
      </c>
      <c r="M35" s="1" t="s">
        <v>997</v>
      </c>
      <c r="N35" s="1" t="s">
        <v>998</v>
      </c>
      <c r="O35" s="1" t="s">
        <v>999</v>
      </c>
      <c r="P35" s="1" t="s">
        <v>996</v>
      </c>
      <c r="Q35" s="1" t="s">
        <v>1000</v>
      </c>
      <c r="R35" s="1" t="s">
        <v>1033</v>
      </c>
      <c r="S35" s="1" t="s">
        <v>1034</v>
      </c>
      <c r="T35" s="1">
        <v>41.099995</v>
      </c>
      <c r="U35" s="1">
        <v>-74.731031999999999</v>
      </c>
      <c r="V35" s="1"/>
      <c r="W35" s="1">
        <v>1</v>
      </c>
      <c r="X35" s="1">
        <v>1</v>
      </c>
      <c r="Y35" s="1" t="s">
        <v>128</v>
      </c>
      <c r="Z35" s="4" t="s">
        <v>38</v>
      </c>
      <c r="AA35" s="1"/>
      <c r="AB35" s="4">
        <v>0.16757</v>
      </c>
      <c r="AC35" s="4">
        <v>2.9</v>
      </c>
      <c r="AD35" s="1"/>
      <c r="AE35" s="1"/>
      <c r="AF35" s="1"/>
      <c r="AG35" s="1"/>
      <c r="AH35" s="1"/>
      <c r="AI35" s="1"/>
      <c r="AJ35" s="1"/>
      <c r="AK35" s="1"/>
      <c r="AL35" s="1"/>
      <c r="AM35" s="1">
        <v>37645</v>
      </c>
      <c r="AN35" s="1">
        <v>19764</v>
      </c>
      <c r="AO35" s="4">
        <v>4257</v>
      </c>
      <c r="AP35" s="1">
        <v>2235</v>
      </c>
      <c r="AQ35" s="1"/>
      <c r="AR35" s="1"/>
      <c r="AS35" s="1"/>
      <c r="AT35" s="1"/>
      <c r="AU35" s="1"/>
      <c r="AV35" s="1"/>
      <c r="AW35" s="1"/>
      <c r="AX35" s="1"/>
      <c r="AY35" s="4"/>
      <c r="AZ35" s="1"/>
      <c r="BA35" s="4"/>
      <c r="BB35" s="4"/>
      <c r="BC35" s="4"/>
      <c r="BD35" s="1"/>
      <c r="BE35" s="1"/>
      <c r="BF35" s="1"/>
    </row>
    <row r="36" spans="1:58">
      <c r="A36" s="1">
        <v>7355</v>
      </c>
      <c r="B36" s="1">
        <v>2021</v>
      </c>
      <c r="C36" s="1" t="s">
        <v>123</v>
      </c>
      <c r="D36" s="1" t="s">
        <v>194</v>
      </c>
      <c r="E36" s="1">
        <v>63298</v>
      </c>
      <c r="F36" s="1" t="s">
        <v>1022</v>
      </c>
      <c r="G36" s="1">
        <v>963</v>
      </c>
      <c r="H36" s="1" t="s">
        <v>1052</v>
      </c>
      <c r="I36" s="1">
        <v>62994</v>
      </c>
      <c r="J36" s="1" t="s">
        <v>1053</v>
      </c>
      <c r="K36" s="1" t="s">
        <v>995</v>
      </c>
      <c r="L36" s="1" t="s">
        <v>996</v>
      </c>
      <c r="M36" s="1" t="s">
        <v>997</v>
      </c>
      <c r="N36" s="1" t="s">
        <v>998</v>
      </c>
      <c r="O36" s="1" t="s">
        <v>999</v>
      </c>
      <c r="P36" s="1" t="s">
        <v>996</v>
      </c>
      <c r="Q36" s="1" t="s">
        <v>1000</v>
      </c>
      <c r="R36" s="1" t="s">
        <v>1024</v>
      </c>
      <c r="S36" s="1" t="s">
        <v>1025</v>
      </c>
      <c r="T36" s="1">
        <v>39.487699999999997</v>
      </c>
      <c r="U36" s="1">
        <v>-74.600350000000006</v>
      </c>
      <c r="V36" s="1"/>
      <c r="W36" s="1">
        <v>1</v>
      </c>
      <c r="X36" s="1">
        <v>1</v>
      </c>
      <c r="Y36" s="1" t="s">
        <v>128</v>
      </c>
      <c r="Z36" s="4" t="s">
        <v>38</v>
      </c>
      <c r="AA36" s="1"/>
      <c r="AB36" s="4">
        <v>0.2089</v>
      </c>
      <c r="AC36" s="4">
        <v>1.5</v>
      </c>
      <c r="AD36" s="1"/>
      <c r="AE36" s="1"/>
      <c r="AF36" s="1"/>
      <c r="AG36" s="1"/>
      <c r="AH36" s="1"/>
      <c r="AI36" s="1"/>
      <c r="AJ36" s="1"/>
      <c r="AK36" s="1"/>
      <c r="AL36" s="1"/>
      <c r="AM36" s="1">
        <v>24274</v>
      </c>
      <c r="AN36" s="1">
        <v>12744</v>
      </c>
      <c r="AO36" s="4">
        <v>2745</v>
      </c>
      <c r="AP36" s="1">
        <v>1441</v>
      </c>
      <c r="AQ36" s="1"/>
      <c r="AR36" s="1"/>
      <c r="AS36" s="1"/>
      <c r="AT36" s="1"/>
      <c r="AU36" s="1"/>
      <c r="AV36" s="1"/>
      <c r="AW36" s="1"/>
      <c r="AX36" s="1"/>
      <c r="AY36" s="4"/>
      <c r="AZ36" s="1"/>
      <c r="BA36" s="4"/>
      <c r="BB36" s="4"/>
      <c r="BC36" s="4"/>
      <c r="BD36" s="1"/>
      <c r="BE36" s="1"/>
      <c r="BF36" s="1"/>
    </row>
    <row r="37" spans="1:58">
      <c r="A37" s="1">
        <v>7356</v>
      </c>
      <c r="B37" s="1">
        <v>2021</v>
      </c>
      <c r="C37" s="1" t="s">
        <v>123</v>
      </c>
      <c r="D37" s="1" t="s">
        <v>196</v>
      </c>
      <c r="E37" s="1">
        <v>56964</v>
      </c>
      <c r="F37" s="1" t="s">
        <v>1054</v>
      </c>
      <c r="G37" s="1">
        <v>4226</v>
      </c>
      <c r="H37" s="1" t="s">
        <v>1055</v>
      </c>
      <c r="I37" s="1">
        <v>56267</v>
      </c>
      <c r="J37" s="1" t="s">
        <v>994</v>
      </c>
      <c r="K37" s="1" t="s">
        <v>1056</v>
      </c>
      <c r="L37" s="1" t="s">
        <v>1057</v>
      </c>
      <c r="M37" s="1" t="s">
        <v>997</v>
      </c>
      <c r="N37" s="1" t="s">
        <v>1058</v>
      </c>
      <c r="O37" s="1" t="s">
        <v>1059</v>
      </c>
      <c r="P37" s="1" t="s">
        <v>1060</v>
      </c>
      <c r="Q37" s="1" t="s">
        <v>1000</v>
      </c>
      <c r="R37" s="1" t="s">
        <v>1018</v>
      </c>
      <c r="S37" s="1" t="s">
        <v>1019</v>
      </c>
      <c r="T37" s="1">
        <v>40.652833999999999</v>
      </c>
      <c r="U37" s="1">
        <v>-74.091549999999998</v>
      </c>
      <c r="V37" s="1" t="s">
        <v>1027</v>
      </c>
      <c r="W37" s="1">
        <v>10</v>
      </c>
      <c r="X37" s="1">
        <v>10</v>
      </c>
      <c r="Y37" s="1" t="s">
        <v>166</v>
      </c>
      <c r="Z37" s="4" t="s">
        <v>32</v>
      </c>
      <c r="AA37" s="1"/>
      <c r="AB37" s="4">
        <v>0.10557</v>
      </c>
      <c r="AC37" s="4">
        <v>644</v>
      </c>
      <c r="AD37" s="1">
        <v>1</v>
      </c>
      <c r="AE37" s="1"/>
      <c r="AF37" s="1"/>
      <c r="AG37" s="1"/>
      <c r="AH37" s="1"/>
      <c r="AI37" s="1"/>
      <c r="AJ37" s="1"/>
      <c r="AK37" s="1">
        <v>5797904.4380000001</v>
      </c>
      <c r="AL37" s="1">
        <v>3569097.281</v>
      </c>
      <c r="AM37" s="1">
        <v>5797904.4380000001</v>
      </c>
      <c r="AN37" s="1">
        <v>3569097.281</v>
      </c>
      <c r="AO37" s="4">
        <v>595575.00199999998</v>
      </c>
      <c r="AP37" s="1">
        <v>372099.00400000002</v>
      </c>
      <c r="AQ37" s="1">
        <v>20.010000000000002</v>
      </c>
      <c r="AR37" s="1">
        <v>11.677</v>
      </c>
      <c r="AS37" s="1">
        <v>1.6819999999999999</v>
      </c>
      <c r="AT37" s="1">
        <v>344871.68300000002</v>
      </c>
      <c r="AU37" s="1">
        <v>13503.536</v>
      </c>
      <c r="AV37" s="1">
        <v>1359.893</v>
      </c>
      <c r="AW37" s="1">
        <v>345243.10100000002</v>
      </c>
      <c r="AX37" s="1"/>
      <c r="AY37" s="4">
        <v>6.7000000000000004E-2</v>
      </c>
      <c r="AZ37" s="1">
        <v>6.3E-2</v>
      </c>
      <c r="BA37" s="4">
        <v>6.0000000000000001E-3</v>
      </c>
      <c r="BB37" s="4">
        <v>1158.1130000000001</v>
      </c>
      <c r="BC37" s="4">
        <v>2.3E-2</v>
      </c>
      <c r="BD37" s="1">
        <v>2E-3</v>
      </c>
      <c r="BE37" s="1">
        <v>1159.3610000000001</v>
      </c>
      <c r="BF37" s="1"/>
    </row>
    <row r="38" spans="1:58">
      <c r="A38" s="1">
        <v>7357</v>
      </c>
      <c r="B38" s="1">
        <v>2021</v>
      </c>
      <c r="C38" s="1" t="s">
        <v>123</v>
      </c>
      <c r="D38" s="1" t="s">
        <v>207</v>
      </c>
      <c r="E38" s="1">
        <v>59797</v>
      </c>
      <c r="F38" s="1" t="s">
        <v>992</v>
      </c>
      <c r="G38" s="1">
        <v>15477</v>
      </c>
      <c r="H38" s="1" t="s">
        <v>1061</v>
      </c>
      <c r="I38" s="1">
        <v>59568</v>
      </c>
      <c r="J38" s="1" t="s">
        <v>994</v>
      </c>
      <c r="K38" s="1" t="s">
        <v>995</v>
      </c>
      <c r="L38" s="1" t="s">
        <v>996</v>
      </c>
      <c r="M38" s="1" t="s">
        <v>997</v>
      </c>
      <c r="N38" s="1" t="s">
        <v>998</v>
      </c>
      <c r="O38" s="1" t="s">
        <v>999</v>
      </c>
      <c r="P38" s="1" t="s">
        <v>996</v>
      </c>
      <c r="Q38" s="1" t="s">
        <v>1000</v>
      </c>
      <c r="R38" s="1" t="s">
        <v>1018</v>
      </c>
      <c r="S38" s="1" t="s">
        <v>1019</v>
      </c>
      <c r="T38" s="1">
        <v>40.652777999999998</v>
      </c>
      <c r="U38" s="1">
        <v>-74.117778000000001</v>
      </c>
      <c r="V38" s="1"/>
      <c r="W38" s="1">
        <v>1</v>
      </c>
      <c r="X38" s="1">
        <v>1</v>
      </c>
      <c r="Y38" s="1" t="s">
        <v>211</v>
      </c>
      <c r="Z38" s="4" t="s">
        <v>39</v>
      </c>
      <c r="AA38" s="1"/>
      <c r="AB38" s="4">
        <v>0</v>
      </c>
      <c r="AC38" s="4">
        <v>1.5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">
        <v>0</v>
      </c>
      <c r="AP38" s="1">
        <v>0</v>
      </c>
      <c r="AQ38" s="1"/>
      <c r="AR38" s="1"/>
      <c r="AS38" s="1"/>
      <c r="AT38" s="1"/>
      <c r="AU38" s="1"/>
      <c r="AV38" s="1"/>
      <c r="AW38" s="1"/>
      <c r="AX38" s="1"/>
      <c r="AY38" s="4"/>
      <c r="AZ38" s="1"/>
      <c r="BA38" s="4"/>
      <c r="BB38" s="4"/>
      <c r="BC38" s="4"/>
      <c r="BD38" s="1"/>
      <c r="BE38" s="1"/>
      <c r="BF38" s="1"/>
    </row>
    <row r="39" spans="1:58">
      <c r="A39" s="1">
        <v>7358</v>
      </c>
      <c r="B39" s="1">
        <v>2021</v>
      </c>
      <c r="C39" s="1" t="s">
        <v>123</v>
      </c>
      <c r="D39" s="1" t="s">
        <v>212</v>
      </c>
      <c r="E39" s="1">
        <v>54569</v>
      </c>
      <c r="F39" s="1" t="s">
        <v>1005</v>
      </c>
      <c r="G39" s="1">
        <v>9726</v>
      </c>
      <c r="H39" s="1" t="s">
        <v>1062</v>
      </c>
      <c r="I39" s="1">
        <v>13943</v>
      </c>
      <c r="J39" s="1" t="s">
        <v>1036</v>
      </c>
      <c r="K39" s="1" t="s">
        <v>995</v>
      </c>
      <c r="L39" s="1" t="s">
        <v>996</v>
      </c>
      <c r="M39" s="1" t="s">
        <v>997</v>
      </c>
      <c r="N39" s="1" t="s">
        <v>998</v>
      </c>
      <c r="O39" s="1" t="s">
        <v>999</v>
      </c>
      <c r="P39" s="1" t="s">
        <v>996</v>
      </c>
      <c r="Q39" s="1" t="s">
        <v>1000</v>
      </c>
      <c r="R39" s="1" t="s">
        <v>1063</v>
      </c>
      <c r="S39" s="1" t="s">
        <v>1064</v>
      </c>
      <c r="T39" s="1">
        <v>39.909424000000001</v>
      </c>
      <c r="U39" s="1">
        <v>-74.178040999999993</v>
      </c>
      <c r="V39" s="1"/>
      <c r="W39" s="1">
        <v>8</v>
      </c>
      <c r="X39" s="1">
        <v>8</v>
      </c>
      <c r="Y39" s="1" t="s">
        <v>218</v>
      </c>
      <c r="Z39" s="4" t="s">
        <v>36</v>
      </c>
      <c r="AA39" s="1"/>
      <c r="AB39" s="4">
        <v>8.4940000000000002E-2</v>
      </c>
      <c r="AC39" s="4">
        <v>7.1</v>
      </c>
      <c r="AD39" s="1">
        <v>1</v>
      </c>
      <c r="AE39" s="1" t="s">
        <v>1027</v>
      </c>
      <c r="AF39" s="1" t="s">
        <v>1027</v>
      </c>
      <c r="AG39" s="1">
        <v>24709.599999999999</v>
      </c>
      <c r="AH39" s="1">
        <v>0.73</v>
      </c>
      <c r="AI39" s="1">
        <v>0.49314400000000003</v>
      </c>
      <c r="AJ39" s="1"/>
      <c r="AK39" s="1">
        <v>28353.831999999999</v>
      </c>
      <c r="AL39" s="1">
        <v>10220.419</v>
      </c>
      <c r="AM39" s="1">
        <v>30467.831999999999</v>
      </c>
      <c r="AN39" s="1">
        <v>11370.419</v>
      </c>
      <c r="AO39" s="4">
        <v>5283</v>
      </c>
      <c r="AP39" s="1">
        <v>2046</v>
      </c>
      <c r="AQ39" s="1">
        <v>57.398000000000003</v>
      </c>
      <c r="AR39" s="1">
        <v>20.573</v>
      </c>
      <c r="AS39" s="1">
        <v>0.22800000000000001</v>
      </c>
      <c r="AT39" s="1">
        <v>640.84299999999996</v>
      </c>
      <c r="AU39" s="1">
        <v>70.004999999999995</v>
      </c>
      <c r="AV39" s="1">
        <v>7.6639999999999997</v>
      </c>
      <c r="AW39" s="1">
        <v>642.86</v>
      </c>
      <c r="AX39" s="1"/>
      <c r="AY39" s="4">
        <v>21.728999999999999</v>
      </c>
      <c r="AZ39" s="1">
        <v>20.11</v>
      </c>
      <c r="BA39" s="4">
        <v>8.5999999999999993E-2</v>
      </c>
      <c r="BB39" s="4">
        <v>242.60599999999999</v>
      </c>
      <c r="BC39" s="4">
        <v>1.2999999999999999E-2</v>
      </c>
      <c r="BD39" s="1">
        <v>1E-3</v>
      </c>
      <c r="BE39" s="1">
        <v>243.369</v>
      </c>
      <c r="BF39" s="1"/>
    </row>
    <row r="40" spans="1:58">
      <c r="A40" s="1">
        <v>7359</v>
      </c>
      <c r="B40" s="1">
        <v>2021</v>
      </c>
      <c r="C40" s="1" t="s">
        <v>123</v>
      </c>
      <c r="D40" s="1" t="s">
        <v>223</v>
      </c>
      <c r="E40" s="1">
        <v>56294</v>
      </c>
      <c r="F40" s="1" t="s">
        <v>992</v>
      </c>
      <c r="G40" s="1">
        <v>15477</v>
      </c>
      <c r="H40" s="1" t="s">
        <v>1065</v>
      </c>
      <c r="I40" s="1">
        <v>50095</v>
      </c>
      <c r="J40" s="1" t="s">
        <v>1053</v>
      </c>
      <c r="K40" s="1" t="s">
        <v>995</v>
      </c>
      <c r="L40" s="1" t="s">
        <v>996</v>
      </c>
      <c r="M40" s="1" t="s">
        <v>997</v>
      </c>
      <c r="N40" s="1" t="s">
        <v>998</v>
      </c>
      <c r="O40" s="1" t="s">
        <v>999</v>
      </c>
      <c r="P40" s="1" t="s">
        <v>996</v>
      </c>
      <c r="Q40" s="1" t="s">
        <v>1000</v>
      </c>
      <c r="R40" s="1" t="s">
        <v>1040</v>
      </c>
      <c r="S40" s="1" t="s">
        <v>1041</v>
      </c>
      <c r="T40" s="1">
        <v>40.637554000000002</v>
      </c>
      <c r="U40" s="1">
        <v>-74.221219000000005</v>
      </c>
      <c r="V40" s="1"/>
      <c r="W40" s="1">
        <v>1</v>
      </c>
      <c r="X40" s="1">
        <v>1</v>
      </c>
      <c r="Y40" s="1" t="s">
        <v>226</v>
      </c>
      <c r="Z40" s="4" t="s">
        <v>37</v>
      </c>
      <c r="AA40" s="1"/>
      <c r="AB40" s="4">
        <v>0.25292999999999999</v>
      </c>
      <c r="AC40" s="4">
        <v>11.2</v>
      </c>
      <c r="AD40" s="1">
        <v>0.91179128614916305</v>
      </c>
      <c r="AE40" s="1"/>
      <c r="AF40" s="1"/>
      <c r="AG40" s="1"/>
      <c r="AH40" s="1"/>
      <c r="AI40" s="1"/>
      <c r="AJ40" s="1"/>
      <c r="AK40" s="1"/>
      <c r="AL40" s="1"/>
      <c r="AM40" s="1">
        <v>219439</v>
      </c>
      <c r="AN40" s="1">
        <v>0</v>
      </c>
      <c r="AO40" s="4">
        <v>24815</v>
      </c>
      <c r="AP40" s="1">
        <v>0</v>
      </c>
      <c r="AQ40" s="1"/>
      <c r="AR40" s="1"/>
      <c r="AS40" s="1"/>
      <c r="AT40" s="1"/>
      <c r="AU40" s="1"/>
      <c r="AV40" s="1"/>
      <c r="AW40" s="1"/>
      <c r="AX40" s="1"/>
      <c r="AY40" s="4"/>
      <c r="AZ40" s="1"/>
      <c r="BA40" s="4"/>
      <c r="BB40" s="4"/>
      <c r="BC40" s="4"/>
      <c r="BD40" s="1"/>
      <c r="BE40" s="1"/>
      <c r="BF40" s="1"/>
    </row>
    <row r="41" spans="1:58">
      <c r="A41" s="1">
        <v>7360</v>
      </c>
      <c r="B41" s="1">
        <v>2021</v>
      </c>
      <c r="C41" s="1" t="s">
        <v>123</v>
      </c>
      <c r="D41" s="1" t="s">
        <v>227</v>
      </c>
      <c r="E41" s="1">
        <v>58093</v>
      </c>
      <c r="F41" s="1" t="s">
        <v>992</v>
      </c>
      <c r="G41" s="1">
        <v>15477</v>
      </c>
      <c r="H41" s="1" t="s">
        <v>1066</v>
      </c>
      <c r="I41" s="1">
        <v>57474</v>
      </c>
      <c r="J41" s="1" t="s">
        <v>994</v>
      </c>
      <c r="K41" s="1" t="s">
        <v>995</v>
      </c>
      <c r="L41" s="1" t="s">
        <v>996</v>
      </c>
      <c r="M41" s="1" t="s">
        <v>997</v>
      </c>
      <c r="N41" s="1" t="s">
        <v>998</v>
      </c>
      <c r="O41" s="1" t="s">
        <v>999</v>
      </c>
      <c r="P41" s="1" t="s">
        <v>996</v>
      </c>
      <c r="Q41" s="1" t="s">
        <v>1000</v>
      </c>
      <c r="R41" s="1" t="s">
        <v>1040</v>
      </c>
      <c r="S41" s="1" t="s">
        <v>1041</v>
      </c>
      <c r="T41" s="1">
        <v>40.697221999999996</v>
      </c>
      <c r="U41" s="1">
        <v>-74.305000000000007</v>
      </c>
      <c r="V41" s="1"/>
      <c r="W41" s="1">
        <v>1</v>
      </c>
      <c r="X41" s="1">
        <v>1</v>
      </c>
      <c r="Y41" s="1" t="s">
        <v>128</v>
      </c>
      <c r="Z41" s="4" t="s">
        <v>38</v>
      </c>
      <c r="AA41" s="1"/>
      <c r="AB41" s="4">
        <v>0.13105</v>
      </c>
      <c r="AC41" s="4">
        <v>1</v>
      </c>
      <c r="AD41" s="1"/>
      <c r="AE41" s="1"/>
      <c r="AF41" s="1"/>
      <c r="AG41" s="1"/>
      <c r="AH41" s="1"/>
      <c r="AI41" s="1"/>
      <c r="AJ41" s="1"/>
      <c r="AK41" s="1"/>
      <c r="AL41" s="1"/>
      <c r="AM41" s="1">
        <v>10151</v>
      </c>
      <c r="AN41" s="1">
        <v>5329</v>
      </c>
      <c r="AO41" s="4">
        <v>1148</v>
      </c>
      <c r="AP41" s="1">
        <v>603</v>
      </c>
      <c r="AQ41" s="1"/>
      <c r="AR41" s="1"/>
      <c r="AS41" s="1"/>
      <c r="AT41" s="1"/>
      <c r="AU41" s="1"/>
      <c r="AV41" s="1"/>
      <c r="AW41" s="1"/>
      <c r="AX41" s="1"/>
      <c r="AY41" s="4"/>
      <c r="AZ41" s="1"/>
      <c r="BA41" s="4"/>
      <c r="BB41" s="4"/>
      <c r="BC41" s="4"/>
      <c r="BD41" s="1"/>
      <c r="BE41" s="1"/>
      <c r="BF41" s="1"/>
    </row>
    <row r="42" spans="1:58">
      <c r="A42" s="1">
        <v>7361</v>
      </c>
      <c r="B42" s="1">
        <v>2021</v>
      </c>
      <c r="C42" s="1" t="s">
        <v>123</v>
      </c>
      <c r="D42" s="1" t="s">
        <v>229</v>
      </c>
      <c r="E42" s="1">
        <v>60805</v>
      </c>
      <c r="F42" s="1" t="s">
        <v>1005</v>
      </c>
      <c r="G42" s="1">
        <v>9726</v>
      </c>
      <c r="H42" s="1" t="s">
        <v>1012</v>
      </c>
      <c r="I42" s="1">
        <v>60281</v>
      </c>
      <c r="J42" s="1" t="s">
        <v>994</v>
      </c>
      <c r="K42" s="1" t="s">
        <v>995</v>
      </c>
      <c r="L42" s="1" t="s">
        <v>996</v>
      </c>
      <c r="M42" s="1" t="s">
        <v>997</v>
      </c>
      <c r="N42" s="1" t="s">
        <v>998</v>
      </c>
      <c r="O42" s="1" t="s">
        <v>999</v>
      </c>
      <c r="P42" s="1" t="s">
        <v>996</v>
      </c>
      <c r="Q42" s="1" t="s">
        <v>1000</v>
      </c>
      <c r="R42" s="1" t="s">
        <v>1033</v>
      </c>
      <c r="S42" s="1" t="s">
        <v>1034</v>
      </c>
      <c r="T42" s="1">
        <v>41.152954999999999</v>
      </c>
      <c r="U42" s="1">
        <v>-74.638076999999996</v>
      </c>
      <c r="V42" s="1"/>
      <c r="W42" s="1">
        <v>1</v>
      </c>
      <c r="X42" s="1">
        <v>1</v>
      </c>
      <c r="Y42" s="1" t="s">
        <v>128</v>
      </c>
      <c r="Z42" s="4" t="s">
        <v>38</v>
      </c>
      <c r="AA42" s="1"/>
      <c r="AB42" s="4">
        <v>0.13782</v>
      </c>
      <c r="AC42" s="4">
        <v>7.4</v>
      </c>
      <c r="AD42" s="1"/>
      <c r="AE42" s="1"/>
      <c r="AF42" s="1"/>
      <c r="AG42" s="1"/>
      <c r="AH42" s="1"/>
      <c r="AI42" s="1"/>
      <c r="AJ42" s="1"/>
      <c r="AK42" s="1"/>
      <c r="AL42" s="1"/>
      <c r="AM42" s="1">
        <v>79002</v>
      </c>
      <c r="AN42" s="1">
        <v>41476</v>
      </c>
      <c r="AO42" s="4">
        <v>8934</v>
      </c>
      <c r="AP42" s="1">
        <v>4690</v>
      </c>
      <c r="AQ42" s="1"/>
      <c r="AR42" s="1"/>
      <c r="AS42" s="1"/>
      <c r="AT42" s="1"/>
      <c r="AU42" s="1"/>
      <c r="AV42" s="1"/>
      <c r="AW42" s="1"/>
      <c r="AX42" s="1"/>
      <c r="AY42" s="4"/>
      <c r="AZ42" s="1"/>
      <c r="BA42" s="4"/>
      <c r="BB42" s="4"/>
      <c r="BC42" s="4"/>
      <c r="BD42" s="1"/>
      <c r="BE42" s="1"/>
      <c r="BF42" s="1"/>
    </row>
    <row r="43" spans="1:58">
      <c r="A43" s="1">
        <v>7362</v>
      </c>
      <c r="B43" s="1">
        <v>2021</v>
      </c>
      <c r="C43" s="1" t="s">
        <v>123</v>
      </c>
      <c r="D43" s="1" t="s">
        <v>231</v>
      </c>
      <c r="E43" s="1">
        <v>58096</v>
      </c>
      <c r="F43" s="1" t="s">
        <v>992</v>
      </c>
      <c r="G43" s="1">
        <v>15477</v>
      </c>
      <c r="H43" s="1" t="s">
        <v>1066</v>
      </c>
      <c r="I43" s="1">
        <v>57474</v>
      </c>
      <c r="J43" s="1" t="s">
        <v>1017</v>
      </c>
      <c r="K43" s="1" t="s">
        <v>995</v>
      </c>
      <c r="L43" s="1" t="s">
        <v>996</v>
      </c>
      <c r="M43" s="1" t="s">
        <v>997</v>
      </c>
      <c r="N43" s="1" t="s">
        <v>998</v>
      </c>
      <c r="O43" s="1" t="s">
        <v>999</v>
      </c>
      <c r="P43" s="1" t="s">
        <v>996</v>
      </c>
      <c r="Q43" s="1" t="s">
        <v>1000</v>
      </c>
      <c r="R43" s="1" t="s">
        <v>1009</v>
      </c>
      <c r="S43" s="1" t="s">
        <v>1010</v>
      </c>
      <c r="T43" s="1">
        <v>40.568333000000003</v>
      </c>
      <c r="U43" s="1">
        <v>-74.242500000000007</v>
      </c>
      <c r="V43" s="1"/>
      <c r="W43" s="1">
        <v>1</v>
      </c>
      <c r="X43" s="1">
        <v>1</v>
      </c>
      <c r="Y43" s="1" t="s">
        <v>128</v>
      </c>
      <c r="Z43" s="4" t="s">
        <v>38</v>
      </c>
      <c r="AA43" s="1"/>
      <c r="AB43" s="4">
        <v>0.13388</v>
      </c>
      <c r="AC43" s="4">
        <v>1.8</v>
      </c>
      <c r="AD43" s="1"/>
      <c r="AE43" s="1"/>
      <c r="AF43" s="1"/>
      <c r="AG43" s="1"/>
      <c r="AH43" s="1"/>
      <c r="AI43" s="1"/>
      <c r="AJ43" s="1"/>
      <c r="AK43" s="1"/>
      <c r="AL43" s="1"/>
      <c r="AM43" s="1">
        <v>18667</v>
      </c>
      <c r="AN43" s="1">
        <v>9800</v>
      </c>
      <c r="AO43" s="4">
        <v>2111</v>
      </c>
      <c r="AP43" s="1">
        <v>1108</v>
      </c>
      <c r="AQ43" s="1"/>
      <c r="AR43" s="1"/>
      <c r="AS43" s="1"/>
      <c r="AT43" s="1"/>
      <c r="AU43" s="1"/>
      <c r="AV43" s="1"/>
      <c r="AW43" s="1"/>
      <c r="AX43" s="1"/>
      <c r="AY43" s="4"/>
      <c r="AZ43" s="1"/>
      <c r="BA43" s="4"/>
      <c r="BB43" s="4"/>
      <c r="BC43" s="4"/>
      <c r="BD43" s="1"/>
      <c r="BE43" s="1"/>
      <c r="BF43" s="1"/>
    </row>
    <row r="44" spans="1:58">
      <c r="A44" s="1">
        <v>7363</v>
      </c>
      <c r="B44" s="1">
        <v>2021</v>
      </c>
      <c r="C44" s="1" t="s">
        <v>123</v>
      </c>
      <c r="D44" s="1" t="s">
        <v>233</v>
      </c>
      <c r="E44" s="1">
        <v>63786</v>
      </c>
      <c r="F44" s="1" t="s">
        <v>1005</v>
      </c>
      <c r="G44" s="1">
        <v>9726</v>
      </c>
      <c r="H44" s="1" t="s">
        <v>1023</v>
      </c>
      <c r="I44" s="1">
        <v>63466</v>
      </c>
      <c r="J44" s="1" t="s">
        <v>994</v>
      </c>
      <c r="K44" s="1" t="s">
        <v>995</v>
      </c>
      <c r="L44" s="1" t="s">
        <v>996</v>
      </c>
      <c r="M44" s="1" t="s">
        <v>997</v>
      </c>
      <c r="N44" s="1" t="s">
        <v>998</v>
      </c>
      <c r="O44" s="1" t="s">
        <v>999</v>
      </c>
      <c r="P44" s="1" t="s">
        <v>996</v>
      </c>
      <c r="Q44" s="1" t="s">
        <v>1000</v>
      </c>
      <c r="R44" s="1" t="s">
        <v>1047</v>
      </c>
      <c r="S44" s="1" t="s">
        <v>1048</v>
      </c>
      <c r="T44" s="1">
        <v>40.28</v>
      </c>
      <c r="U44" s="1">
        <v>-74.099999999999994</v>
      </c>
      <c r="V44" s="1"/>
      <c r="W44" s="1">
        <v>1</v>
      </c>
      <c r="X44" s="1">
        <v>1</v>
      </c>
      <c r="Y44" s="1" t="s">
        <v>128</v>
      </c>
      <c r="Z44" s="4" t="s">
        <v>38</v>
      </c>
      <c r="AA44" s="1"/>
      <c r="AB44" s="4">
        <v>0.22019</v>
      </c>
      <c r="AC44" s="4">
        <v>20</v>
      </c>
      <c r="AD44" s="1"/>
      <c r="AE44" s="1"/>
      <c r="AF44" s="1"/>
      <c r="AG44" s="1"/>
      <c r="AH44" s="1"/>
      <c r="AI44" s="1"/>
      <c r="AJ44" s="1"/>
      <c r="AK44" s="1"/>
      <c r="AL44" s="1"/>
      <c r="AM44" s="1">
        <v>341137</v>
      </c>
      <c r="AN44" s="1">
        <v>179094</v>
      </c>
      <c r="AO44" s="4">
        <v>38577</v>
      </c>
      <c r="AP44" s="1">
        <v>20253</v>
      </c>
      <c r="AQ44" s="1"/>
      <c r="AR44" s="1"/>
      <c r="AS44" s="1"/>
      <c r="AT44" s="1"/>
      <c r="AU44" s="1"/>
      <c r="AV44" s="1"/>
      <c r="AW44" s="1"/>
      <c r="AX44" s="1"/>
      <c r="AY44" s="4"/>
      <c r="AZ44" s="1"/>
      <c r="BA44" s="4"/>
      <c r="BB44" s="4"/>
      <c r="BC44" s="4"/>
      <c r="BD44" s="1"/>
      <c r="BE44" s="1"/>
      <c r="BF44" s="1"/>
    </row>
    <row r="45" spans="1:58">
      <c r="A45" s="1">
        <v>7364</v>
      </c>
      <c r="B45" s="1">
        <v>2021</v>
      </c>
      <c r="C45" s="1" t="s">
        <v>123</v>
      </c>
      <c r="D45" s="1" t="s">
        <v>235</v>
      </c>
      <c r="E45" s="1">
        <v>57733</v>
      </c>
      <c r="F45" s="1" t="s">
        <v>1005</v>
      </c>
      <c r="G45" s="1">
        <v>9726</v>
      </c>
      <c r="H45" s="1" t="s">
        <v>1049</v>
      </c>
      <c r="I45" s="1">
        <v>57044</v>
      </c>
      <c r="J45" s="1" t="s">
        <v>1017</v>
      </c>
      <c r="K45" s="1" t="s">
        <v>995</v>
      </c>
      <c r="L45" s="1" t="s">
        <v>996</v>
      </c>
      <c r="M45" s="1" t="s">
        <v>997</v>
      </c>
      <c r="N45" s="1" t="s">
        <v>998</v>
      </c>
      <c r="O45" s="1" t="s">
        <v>999</v>
      </c>
      <c r="P45" s="1" t="s">
        <v>996</v>
      </c>
      <c r="Q45" s="1" t="s">
        <v>1000</v>
      </c>
      <c r="R45" s="1" t="s">
        <v>1014</v>
      </c>
      <c r="S45" s="1" t="s">
        <v>1015</v>
      </c>
      <c r="T45" s="1">
        <v>40.825555999999999</v>
      </c>
      <c r="U45" s="1">
        <v>-74.714721999999995</v>
      </c>
      <c r="V45" s="1"/>
      <c r="W45" s="1">
        <v>1</v>
      </c>
      <c r="X45" s="1">
        <v>1</v>
      </c>
      <c r="Y45" s="1" t="s">
        <v>128</v>
      </c>
      <c r="Z45" s="4" t="s">
        <v>38</v>
      </c>
      <c r="AA45" s="1"/>
      <c r="AB45" s="4">
        <v>0.14749999999999999</v>
      </c>
      <c r="AC45" s="4">
        <v>1.4</v>
      </c>
      <c r="AD45" s="1"/>
      <c r="AE45" s="1"/>
      <c r="AF45" s="1"/>
      <c r="AG45" s="1"/>
      <c r="AH45" s="1"/>
      <c r="AI45" s="1"/>
      <c r="AJ45" s="1"/>
      <c r="AK45" s="1"/>
      <c r="AL45" s="1"/>
      <c r="AM45" s="1">
        <v>15996</v>
      </c>
      <c r="AN45" s="1">
        <v>8399</v>
      </c>
      <c r="AO45" s="4">
        <v>1809</v>
      </c>
      <c r="AP45" s="1">
        <v>950</v>
      </c>
      <c r="AQ45" s="1"/>
      <c r="AR45" s="1"/>
      <c r="AS45" s="1"/>
      <c r="AT45" s="1"/>
      <c r="AU45" s="1"/>
      <c r="AV45" s="1"/>
      <c r="AW45" s="1"/>
      <c r="AX45" s="1"/>
      <c r="AY45" s="4"/>
      <c r="AZ45" s="1"/>
      <c r="BA45" s="4"/>
      <c r="BB45" s="4"/>
      <c r="BC45" s="4"/>
      <c r="BD45" s="1"/>
      <c r="BE45" s="1"/>
      <c r="BF45" s="1"/>
    </row>
    <row r="46" spans="1:58">
      <c r="A46" s="1">
        <v>7365</v>
      </c>
      <c r="B46" s="1">
        <v>2021</v>
      </c>
      <c r="C46" s="1" t="s">
        <v>123</v>
      </c>
      <c r="D46" s="1" t="s">
        <v>236</v>
      </c>
      <c r="E46" s="1">
        <v>2398</v>
      </c>
      <c r="F46" s="1" t="s">
        <v>992</v>
      </c>
      <c r="G46" s="1">
        <v>15477</v>
      </c>
      <c r="H46" s="1" t="s">
        <v>1067</v>
      </c>
      <c r="I46" s="1">
        <v>15147</v>
      </c>
      <c r="J46" s="1" t="s">
        <v>994</v>
      </c>
      <c r="K46" s="1" t="s">
        <v>995</v>
      </c>
      <c r="L46" s="1" t="s">
        <v>996</v>
      </c>
      <c r="M46" s="1" t="s">
        <v>997</v>
      </c>
      <c r="N46" s="1" t="s">
        <v>998</v>
      </c>
      <c r="O46" s="1" t="s">
        <v>999</v>
      </c>
      <c r="P46" s="1" t="s">
        <v>996</v>
      </c>
      <c r="Q46" s="1" t="s">
        <v>1000</v>
      </c>
      <c r="R46" s="1" t="s">
        <v>1068</v>
      </c>
      <c r="S46" s="1" t="s">
        <v>1069</v>
      </c>
      <c r="T46" s="1">
        <v>40.837499999999999</v>
      </c>
      <c r="U46" s="1">
        <v>-74.0244</v>
      </c>
      <c r="V46" s="1" t="s">
        <v>1027</v>
      </c>
      <c r="W46" s="1">
        <v>6</v>
      </c>
      <c r="X46" s="1">
        <v>8</v>
      </c>
      <c r="Y46" s="1" t="s">
        <v>166</v>
      </c>
      <c r="Z46" s="4" t="s">
        <v>32</v>
      </c>
      <c r="AA46" s="1"/>
      <c r="AB46" s="4">
        <v>0.14177000000000001</v>
      </c>
      <c r="AC46" s="4">
        <v>1400.8</v>
      </c>
      <c r="AD46" s="1">
        <v>1</v>
      </c>
      <c r="AE46" s="1"/>
      <c r="AF46" s="1" t="s">
        <v>1027</v>
      </c>
      <c r="AG46" s="1">
        <v>0</v>
      </c>
      <c r="AH46" s="1"/>
      <c r="AI46" s="1">
        <v>1</v>
      </c>
      <c r="AJ46" s="1"/>
      <c r="AK46" s="1">
        <v>13563543.514</v>
      </c>
      <c r="AL46" s="1">
        <v>7278989.142</v>
      </c>
      <c r="AM46" s="1">
        <v>13563543.514</v>
      </c>
      <c r="AN46" s="1">
        <v>7278989.142</v>
      </c>
      <c r="AO46" s="4">
        <v>1739692</v>
      </c>
      <c r="AP46" s="1">
        <v>910299</v>
      </c>
      <c r="AQ46" s="1">
        <v>126.402</v>
      </c>
      <c r="AR46" s="1">
        <v>91.7</v>
      </c>
      <c r="AS46" s="1">
        <v>4.0910000000000002</v>
      </c>
      <c r="AT46" s="1">
        <v>806071.33</v>
      </c>
      <c r="AU46" s="1">
        <v>29928.418000000001</v>
      </c>
      <c r="AV46" s="1">
        <v>2993.0680000000002</v>
      </c>
      <c r="AW46" s="1">
        <v>806891.402</v>
      </c>
      <c r="AX46" s="1"/>
      <c r="AY46" s="4">
        <v>0.14499999999999999</v>
      </c>
      <c r="AZ46" s="1">
        <v>0.20100000000000001</v>
      </c>
      <c r="BA46" s="4">
        <v>5.0000000000000001E-3</v>
      </c>
      <c r="BB46" s="4">
        <v>926.68299999999999</v>
      </c>
      <c r="BC46" s="4">
        <v>1.7000000000000001E-2</v>
      </c>
      <c r="BD46" s="1">
        <v>2E-3</v>
      </c>
      <c r="BE46" s="1">
        <v>927.62599999999998</v>
      </c>
      <c r="BF46" s="1"/>
    </row>
    <row r="47" spans="1:58">
      <c r="A47" s="1">
        <v>7366</v>
      </c>
      <c r="B47" s="1">
        <v>2021</v>
      </c>
      <c r="C47" s="1" t="s">
        <v>123</v>
      </c>
      <c r="D47" s="1" t="s">
        <v>247</v>
      </c>
      <c r="E47" s="1">
        <v>63200</v>
      </c>
      <c r="F47" s="1" t="s">
        <v>1070</v>
      </c>
      <c r="G47" s="1">
        <v>14154</v>
      </c>
      <c r="H47" s="1" t="s">
        <v>1071</v>
      </c>
      <c r="I47" s="1">
        <v>60474</v>
      </c>
      <c r="J47" s="1" t="s">
        <v>994</v>
      </c>
      <c r="K47" s="1" t="s">
        <v>995</v>
      </c>
      <c r="L47" s="1" t="s">
        <v>996</v>
      </c>
      <c r="M47" s="1" t="s">
        <v>997</v>
      </c>
      <c r="N47" s="1" t="s">
        <v>1072</v>
      </c>
      <c r="O47" s="1" t="s">
        <v>1073</v>
      </c>
      <c r="P47" s="1" t="s">
        <v>996</v>
      </c>
      <c r="Q47" s="1" t="s">
        <v>1000</v>
      </c>
      <c r="R47" s="1" t="s">
        <v>1068</v>
      </c>
      <c r="S47" s="1" t="s">
        <v>1069</v>
      </c>
      <c r="T47" s="1">
        <v>41.079073000000001</v>
      </c>
      <c r="U47" s="1">
        <v>-74.150011000000006</v>
      </c>
      <c r="V47" s="1"/>
      <c r="W47" s="1">
        <v>2</v>
      </c>
      <c r="X47" s="1">
        <v>2</v>
      </c>
      <c r="Y47" s="1" t="s">
        <v>128</v>
      </c>
      <c r="Z47" s="4" t="s">
        <v>38</v>
      </c>
      <c r="AA47" s="1"/>
      <c r="AB47" s="4">
        <v>0.17671000000000001</v>
      </c>
      <c r="AC47" s="4">
        <v>1</v>
      </c>
      <c r="AD47" s="1"/>
      <c r="AE47" s="1"/>
      <c r="AF47" s="1"/>
      <c r="AG47" s="1"/>
      <c r="AH47" s="1"/>
      <c r="AI47" s="1"/>
      <c r="AJ47" s="1"/>
      <c r="AK47" s="1"/>
      <c r="AL47" s="1"/>
      <c r="AM47" s="1">
        <v>13688</v>
      </c>
      <c r="AN47" s="1">
        <v>7186</v>
      </c>
      <c r="AO47" s="4">
        <v>1548</v>
      </c>
      <c r="AP47" s="1">
        <v>813</v>
      </c>
      <c r="AQ47" s="1"/>
      <c r="AR47" s="1"/>
      <c r="AS47" s="1"/>
      <c r="AT47" s="1"/>
      <c r="AU47" s="1"/>
      <c r="AV47" s="1"/>
      <c r="AW47" s="1"/>
      <c r="AX47" s="1"/>
      <c r="AY47" s="4"/>
      <c r="AZ47" s="1"/>
      <c r="BA47" s="4"/>
      <c r="BB47" s="4"/>
      <c r="BC47" s="4"/>
      <c r="BD47" s="1"/>
      <c r="BE47" s="1"/>
      <c r="BF47" s="1"/>
    </row>
    <row r="48" spans="1:58">
      <c r="A48" s="1">
        <v>7367</v>
      </c>
      <c r="B48" s="1">
        <v>2021</v>
      </c>
      <c r="C48" s="1" t="s">
        <v>123</v>
      </c>
      <c r="D48" s="1" t="s">
        <v>250</v>
      </c>
      <c r="E48" s="1">
        <v>60437</v>
      </c>
      <c r="F48" s="1" t="s">
        <v>1005</v>
      </c>
      <c r="G48" s="1">
        <v>9726</v>
      </c>
      <c r="H48" s="1" t="s">
        <v>1032</v>
      </c>
      <c r="I48" s="1">
        <v>56990</v>
      </c>
      <c r="J48" s="1" t="s">
        <v>994</v>
      </c>
      <c r="K48" s="1" t="s">
        <v>995</v>
      </c>
      <c r="L48" s="1" t="s">
        <v>996</v>
      </c>
      <c r="M48" s="1" t="s">
        <v>997</v>
      </c>
      <c r="N48" s="1" t="s">
        <v>998</v>
      </c>
      <c r="O48" s="1" t="s">
        <v>999</v>
      </c>
      <c r="P48" s="1" t="s">
        <v>996</v>
      </c>
      <c r="Q48" s="1" t="s">
        <v>1000</v>
      </c>
      <c r="R48" s="1" t="s">
        <v>1001</v>
      </c>
      <c r="S48" s="1" t="s">
        <v>1002</v>
      </c>
      <c r="T48" s="1">
        <v>40.702660000000002</v>
      </c>
      <c r="U48" s="1">
        <v>-74.581580000000002</v>
      </c>
      <c r="V48" s="1"/>
      <c r="W48" s="1">
        <v>1</v>
      </c>
      <c r="X48" s="1">
        <v>1</v>
      </c>
      <c r="Y48" s="1" t="s">
        <v>128</v>
      </c>
      <c r="Z48" s="4" t="s">
        <v>38</v>
      </c>
      <c r="AA48" s="1"/>
      <c r="AB48" s="4">
        <v>0.17552000000000001</v>
      </c>
      <c r="AC48" s="4">
        <v>2.9</v>
      </c>
      <c r="AD48" s="1"/>
      <c r="AE48" s="1"/>
      <c r="AF48" s="1"/>
      <c r="AG48" s="1"/>
      <c r="AH48" s="1"/>
      <c r="AI48" s="1"/>
      <c r="AJ48" s="1"/>
      <c r="AK48" s="1"/>
      <c r="AL48" s="1"/>
      <c r="AM48" s="1">
        <v>39429</v>
      </c>
      <c r="AN48" s="1">
        <v>20700</v>
      </c>
      <c r="AO48" s="4">
        <v>4459</v>
      </c>
      <c r="AP48" s="1">
        <v>2341</v>
      </c>
      <c r="AQ48" s="1"/>
      <c r="AR48" s="1"/>
      <c r="AS48" s="1"/>
      <c r="AT48" s="1"/>
      <c r="AU48" s="1"/>
      <c r="AV48" s="1"/>
      <c r="AW48" s="1"/>
      <c r="AX48" s="1"/>
      <c r="AY48" s="4"/>
      <c r="AZ48" s="1"/>
      <c r="BA48" s="4"/>
      <c r="BB48" s="4"/>
      <c r="BC48" s="4"/>
      <c r="BD48" s="1"/>
      <c r="BE48" s="1"/>
      <c r="BF48" s="1"/>
    </row>
    <row r="49" spans="1:58">
      <c r="A49" s="1">
        <v>7368</v>
      </c>
      <c r="B49" s="1">
        <v>2021</v>
      </c>
      <c r="C49" s="1" t="s">
        <v>123</v>
      </c>
      <c r="D49" s="1" t="s">
        <v>252</v>
      </c>
      <c r="E49" s="1">
        <v>59097</v>
      </c>
      <c r="F49" s="1" t="s">
        <v>1005</v>
      </c>
      <c r="G49" s="1">
        <v>9726</v>
      </c>
      <c r="H49" s="1" t="s">
        <v>1031</v>
      </c>
      <c r="I49" s="1">
        <v>61944</v>
      </c>
      <c r="J49" s="1" t="s">
        <v>994</v>
      </c>
      <c r="K49" s="1" t="s">
        <v>995</v>
      </c>
      <c r="L49" s="1" t="s">
        <v>996</v>
      </c>
      <c r="M49" s="1" t="s">
        <v>997</v>
      </c>
      <c r="N49" s="1" t="s">
        <v>998</v>
      </c>
      <c r="O49" s="1" t="s">
        <v>999</v>
      </c>
      <c r="P49" s="1" t="s">
        <v>996</v>
      </c>
      <c r="Q49" s="1" t="s">
        <v>1000</v>
      </c>
      <c r="R49" s="1" t="s">
        <v>1074</v>
      </c>
      <c r="S49" s="1" t="s">
        <v>1075</v>
      </c>
      <c r="T49" s="1">
        <v>40.698332999999998</v>
      </c>
      <c r="U49" s="1">
        <v>-75.151944</v>
      </c>
      <c r="V49" s="1"/>
      <c r="W49" s="1">
        <v>1</v>
      </c>
      <c r="X49" s="1">
        <v>1</v>
      </c>
      <c r="Y49" s="1" t="s">
        <v>128</v>
      </c>
      <c r="Z49" s="4" t="s">
        <v>38</v>
      </c>
      <c r="AA49" s="1"/>
      <c r="AB49" s="4">
        <v>0.12734999999999999</v>
      </c>
      <c r="AC49" s="4">
        <v>9.8000000000000007</v>
      </c>
      <c r="AD49" s="1"/>
      <c r="AE49" s="1"/>
      <c r="AF49" s="1"/>
      <c r="AG49" s="1"/>
      <c r="AH49" s="1"/>
      <c r="AI49" s="1"/>
      <c r="AJ49" s="1"/>
      <c r="AK49" s="1"/>
      <c r="AL49" s="1"/>
      <c r="AM49" s="1">
        <v>96682</v>
      </c>
      <c r="AN49" s="1">
        <v>50757</v>
      </c>
      <c r="AO49" s="4">
        <v>10933</v>
      </c>
      <c r="AP49" s="1">
        <v>5740</v>
      </c>
      <c r="AQ49" s="1"/>
      <c r="AR49" s="1"/>
      <c r="AS49" s="1"/>
      <c r="AT49" s="1"/>
      <c r="AU49" s="1"/>
      <c r="AV49" s="1"/>
      <c r="AW49" s="1"/>
      <c r="AX49" s="1"/>
      <c r="AY49" s="4"/>
      <c r="AZ49" s="1"/>
      <c r="BA49" s="4"/>
      <c r="BB49" s="4"/>
      <c r="BC49" s="4"/>
      <c r="BD49" s="1"/>
      <c r="BE49" s="1"/>
      <c r="BF49" s="1"/>
    </row>
    <row r="50" spans="1:58">
      <c r="A50" s="1">
        <v>7369</v>
      </c>
      <c r="B50" s="1">
        <v>2021</v>
      </c>
      <c r="C50" s="1" t="s">
        <v>123</v>
      </c>
      <c r="D50" s="1" t="s">
        <v>253</v>
      </c>
      <c r="E50" s="1">
        <v>60227</v>
      </c>
      <c r="F50" s="1" t="s">
        <v>992</v>
      </c>
      <c r="G50" s="1">
        <v>15477</v>
      </c>
      <c r="H50" s="1" t="s">
        <v>1076</v>
      </c>
      <c r="I50" s="1">
        <v>60947</v>
      </c>
      <c r="J50" s="1" t="s">
        <v>994</v>
      </c>
      <c r="K50" s="1" t="s">
        <v>995</v>
      </c>
      <c r="L50" s="1" t="s">
        <v>996</v>
      </c>
      <c r="M50" s="1" t="s">
        <v>1007</v>
      </c>
      <c r="N50" s="1" t="s">
        <v>998</v>
      </c>
      <c r="O50" s="1" t="s">
        <v>999</v>
      </c>
      <c r="P50" s="1" t="s">
        <v>996</v>
      </c>
      <c r="Q50" s="1" t="s">
        <v>1000</v>
      </c>
      <c r="R50" s="1" t="s">
        <v>1029</v>
      </c>
      <c r="S50" s="1" t="s">
        <v>1030</v>
      </c>
      <c r="T50" s="1">
        <v>40.098458000000001</v>
      </c>
      <c r="U50" s="1">
        <v>-74.825924999999998</v>
      </c>
      <c r="V50" s="1"/>
      <c r="W50" s="1">
        <v>1</v>
      </c>
      <c r="X50" s="1">
        <v>1</v>
      </c>
      <c r="Y50" s="1" t="s">
        <v>128</v>
      </c>
      <c r="Z50" s="4" t="s">
        <v>38</v>
      </c>
      <c r="AA50" s="1"/>
      <c r="AB50" s="4">
        <v>0.18004000000000001</v>
      </c>
      <c r="AC50" s="4">
        <v>1.4</v>
      </c>
      <c r="AD50" s="1"/>
      <c r="AE50" s="1"/>
      <c r="AF50" s="1"/>
      <c r="AG50" s="1"/>
      <c r="AH50" s="1"/>
      <c r="AI50" s="1"/>
      <c r="AJ50" s="1"/>
      <c r="AK50" s="1"/>
      <c r="AL50" s="1"/>
      <c r="AM50" s="1">
        <v>19526</v>
      </c>
      <c r="AN50" s="1">
        <v>10251</v>
      </c>
      <c r="AO50" s="4">
        <v>2208</v>
      </c>
      <c r="AP50" s="1">
        <v>1159</v>
      </c>
      <c r="AQ50" s="1"/>
      <c r="AR50" s="1"/>
      <c r="AS50" s="1"/>
      <c r="AT50" s="1"/>
      <c r="AU50" s="1"/>
      <c r="AV50" s="1"/>
      <c r="AW50" s="1"/>
      <c r="AX50" s="1"/>
      <c r="AY50" s="4"/>
      <c r="AZ50" s="1"/>
      <c r="BA50" s="4"/>
      <c r="BB50" s="4"/>
      <c r="BC50" s="4"/>
      <c r="BD50" s="1"/>
      <c r="BE50" s="1"/>
      <c r="BF50" s="1"/>
    </row>
    <row r="51" spans="1:58">
      <c r="A51" s="1">
        <v>7370</v>
      </c>
      <c r="B51" s="1">
        <v>2021</v>
      </c>
      <c r="C51" s="1" t="s">
        <v>123</v>
      </c>
      <c r="D51" s="1" t="s">
        <v>254</v>
      </c>
      <c r="E51" s="1">
        <v>57727</v>
      </c>
      <c r="F51" s="1" t="s">
        <v>992</v>
      </c>
      <c r="G51" s="1">
        <v>15477</v>
      </c>
      <c r="H51" s="1" t="s">
        <v>992</v>
      </c>
      <c r="I51" s="1">
        <v>15477</v>
      </c>
      <c r="J51" s="1" t="s">
        <v>1077</v>
      </c>
      <c r="K51" s="1" t="s">
        <v>995</v>
      </c>
      <c r="L51" s="1" t="s">
        <v>996</v>
      </c>
      <c r="M51" s="1" t="s">
        <v>997</v>
      </c>
      <c r="N51" s="1" t="s">
        <v>998</v>
      </c>
      <c r="O51" s="1" t="s">
        <v>999</v>
      </c>
      <c r="P51" s="1" t="s">
        <v>996</v>
      </c>
      <c r="Q51" s="1" t="s">
        <v>1000</v>
      </c>
      <c r="R51" s="1" t="s">
        <v>1009</v>
      </c>
      <c r="S51" s="1" t="s">
        <v>1010</v>
      </c>
      <c r="T51" s="1">
        <v>40.362200000000001</v>
      </c>
      <c r="U51" s="1">
        <v>-74.479699999999994</v>
      </c>
      <c r="V51" s="1"/>
      <c r="W51" s="1">
        <v>1</v>
      </c>
      <c r="X51" s="1">
        <v>1</v>
      </c>
      <c r="Y51" s="1" t="s">
        <v>128</v>
      </c>
      <c r="Z51" s="4" t="s">
        <v>38</v>
      </c>
      <c r="AA51" s="1"/>
      <c r="AB51" s="4">
        <v>0.15553</v>
      </c>
      <c r="AC51" s="4">
        <v>2.5</v>
      </c>
      <c r="AD51" s="1"/>
      <c r="AE51" s="1"/>
      <c r="AF51" s="1"/>
      <c r="AG51" s="1"/>
      <c r="AH51" s="1"/>
      <c r="AI51" s="1"/>
      <c r="AJ51" s="1"/>
      <c r="AK51" s="1"/>
      <c r="AL51" s="1"/>
      <c r="AM51" s="1">
        <v>30119</v>
      </c>
      <c r="AN51" s="1">
        <v>15812</v>
      </c>
      <c r="AO51" s="4">
        <v>3406</v>
      </c>
      <c r="AP51" s="1">
        <v>1788</v>
      </c>
      <c r="AQ51" s="1"/>
      <c r="AR51" s="1"/>
      <c r="AS51" s="1"/>
      <c r="AT51" s="1"/>
      <c r="AU51" s="1"/>
      <c r="AV51" s="1"/>
      <c r="AW51" s="1"/>
      <c r="AX51" s="1"/>
      <c r="AY51" s="4"/>
      <c r="AZ51" s="1"/>
      <c r="BA51" s="4"/>
      <c r="BB51" s="4"/>
      <c r="BC51" s="4"/>
      <c r="BD51" s="1"/>
      <c r="BE51" s="1"/>
      <c r="BF51" s="1"/>
    </row>
    <row r="52" spans="1:58">
      <c r="A52" s="1">
        <v>7371</v>
      </c>
      <c r="B52" s="1">
        <v>2021</v>
      </c>
      <c r="C52" s="1" t="s">
        <v>123</v>
      </c>
      <c r="D52" s="1" t="s">
        <v>256</v>
      </c>
      <c r="E52" s="1">
        <v>61893</v>
      </c>
      <c r="F52" s="1" t="s">
        <v>992</v>
      </c>
      <c r="G52" s="1">
        <v>15477</v>
      </c>
      <c r="H52" s="1" t="s">
        <v>1078</v>
      </c>
      <c r="I52" s="1">
        <v>61508</v>
      </c>
      <c r="J52" s="1" t="s">
        <v>994</v>
      </c>
      <c r="K52" s="1" t="s">
        <v>995</v>
      </c>
      <c r="L52" s="1" t="s">
        <v>996</v>
      </c>
      <c r="M52" s="1" t="s">
        <v>997</v>
      </c>
      <c r="N52" s="1" t="s">
        <v>998</v>
      </c>
      <c r="O52" s="1" t="s">
        <v>999</v>
      </c>
      <c r="P52" s="1" t="s">
        <v>996</v>
      </c>
      <c r="Q52" s="1" t="s">
        <v>1000</v>
      </c>
      <c r="R52" s="1" t="s">
        <v>1079</v>
      </c>
      <c r="S52" s="1" t="s">
        <v>1080</v>
      </c>
      <c r="T52" s="1">
        <v>39.939030000000002</v>
      </c>
      <c r="U52" s="1">
        <v>-75.108019999999996</v>
      </c>
      <c r="V52" s="1"/>
      <c r="W52" s="1">
        <v>2</v>
      </c>
      <c r="X52" s="1">
        <v>2</v>
      </c>
      <c r="Y52" s="1" t="s">
        <v>128</v>
      </c>
      <c r="Z52" s="4" t="s">
        <v>38</v>
      </c>
      <c r="AA52" s="1"/>
      <c r="AB52" s="4">
        <v>0.15570999999999999</v>
      </c>
      <c r="AC52" s="4">
        <v>3.7</v>
      </c>
      <c r="AD52" s="1"/>
      <c r="AE52" s="1"/>
      <c r="AF52" s="1"/>
      <c r="AG52" s="1"/>
      <c r="AH52" s="1"/>
      <c r="AI52" s="1"/>
      <c r="AJ52" s="1"/>
      <c r="AK52" s="1"/>
      <c r="AL52" s="1"/>
      <c r="AM52" s="1">
        <v>44631</v>
      </c>
      <c r="AN52" s="1">
        <v>23431</v>
      </c>
      <c r="AO52" s="4">
        <v>5047</v>
      </c>
      <c r="AP52" s="1">
        <v>2650</v>
      </c>
      <c r="AQ52" s="1"/>
      <c r="AR52" s="1"/>
      <c r="AS52" s="1"/>
      <c r="AT52" s="1"/>
      <c r="AU52" s="1"/>
      <c r="AV52" s="1"/>
      <c r="AW52" s="1"/>
      <c r="AX52" s="1"/>
      <c r="AY52" s="4"/>
      <c r="AZ52" s="1"/>
      <c r="BA52" s="4"/>
      <c r="BB52" s="4"/>
      <c r="BC52" s="4"/>
      <c r="BD52" s="1"/>
      <c r="BE52" s="1"/>
      <c r="BF52" s="1"/>
    </row>
    <row r="53" spans="1:58">
      <c r="A53" s="1">
        <v>7372</v>
      </c>
      <c r="B53" s="1">
        <v>2021</v>
      </c>
      <c r="C53" s="1" t="s">
        <v>123</v>
      </c>
      <c r="D53" s="1" t="s">
        <v>259</v>
      </c>
      <c r="E53" s="1">
        <v>60734</v>
      </c>
      <c r="F53" s="1" t="s">
        <v>992</v>
      </c>
      <c r="G53" s="1">
        <v>15477</v>
      </c>
      <c r="H53" s="1" t="s">
        <v>1031</v>
      </c>
      <c r="I53" s="1">
        <v>61944</v>
      </c>
      <c r="J53" s="1" t="s">
        <v>994</v>
      </c>
      <c r="K53" s="1" t="s">
        <v>995</v>
      </c>
      <c r="L53" s="1" t="s">
        <v>996</v>
      </c>
      <c r="M53" s="1" t="s">
        <v>997</v>
      </c>
      <c r="N53" s="1" t="s">
        <v>998</v>
      </c>
      <c r="O53" s="1" t="s">
        <v>999</v>
      </c>
      <c r="P53" s="1" t="s">
        <v>996</v>
      </c>
      <c r="Q53" s="1" t="s">
        <v>1000</v>
      </c>
      <c r="R53" s="1" t="s">
        <v>1029</v>
      </c>
      <c r="S53" s="1" t="s">
        <v>1030</v>
      </c>
      <c r="T53" s="1">
        <v>40.038899999999998</v>
      </c>
      <c r="U53" s="1">
        <v>-74.776600000000002</v>
      </c>
      <c r="V53" s="1"/>
      <c r="W53" s="1">
        <v>1</v>
      </c>
      <c r="X53" s="1">
        <v>1</v>
      </c>
      <c r="Y53" s="1" t="s">
        <v>128</v>
      </c>
      <c r="Z53" s="4" t="s">
        <v>38</v>
      </c>
      <c r="AA53" s="1"/>
      <c r="AB53" s="4">
        <v>0.16600000000000001</v>
      </c>
      <c r="AC53" s="4">
        <v>6.8</v>
      </c>
      <c r="AD53" s="1"/>
      <c r="AE53" s="1"/>
      <c r="AF53" s="1"/>
      <c r="AG53" s="1"/>
      <c r="AH53" s="1"/>
      <c r="AI53" s="1"/>
      <c r="AJ53" s="1"/>
      <c r="AK53" s="1"/>
      <c r="AL53" s="1"/>
      <c r="AM53" s="1">
        <v>87440</v>
      </c>
      <c r="AN53" s="1">
        <v>47239</v>
      </c>
      <c r="AO53" s="4">
        <v>9888</v>
      </c>
      <c r="AP53" s="1">
        <v>5342</v>
      </c>
      <c r="AQ53" s="1"/>
      <c r="AR53" s="1"/>
      <c r="AS53" s="1"/>
      <c r="AT53" s="1"/>
      <c r="AU53" s="1"/>
      <c r="AV53" s="1"/>
      <c r="AW53" s="1"/>
      <c r="AX53" s="1"/>
      <c r="AY53" s="4"/>
      <c r="AZ53" s="1"/>
      <c r="BA53" s="4"/>
      <c r="BB53" s="4"/>
      <c r="BC53" s="4"/>
      <c r="BD53" s="1"/>
      <c r="BE53" s="1"/>
      <c r="BF53" s="1"/>
    </row>
    <row r="54" spans="1:58">
      <c r="A54" s="1">
        <v>7373</v>
      </c>
      <c r="B54" s="1">
        <v>2021</v>
      </c>
      <c r="C54" s="1" t="s">
        <v>123</v>
      </c>
      <c r="D54" s="1" t="s">
        <v>260</v>
      </c>
      <c r="E54" s="1">
        <v>60733</v>
      </c>
      <c r="F54" s="1" t="s">
        <v>1005</v>
      </c>
      <c r="G54" s="1">
        <v>9726</v>
      </c>
      <c r="H54" s="1" t="s">
        <v>1031</v>
      </c>
      <c r="I54" s="1">
        <v>61944</v>
      </c>
      <c r="J54" s="1" t="s">
        <v>994</v>
      </c>
      <c r="K54" s="1" t="s">
        <v>995</v>
      </c>
      <c r="L54" s="1" t="s">
        <v>996</v>
      </c>
      <c r="M54" s="1" t="s">
        <v>997</v>
      </c>
      <c r="N54" s="1" t="s">
        <v>998</v>
      </c>
      <c r="O54" s="1" t="s">
        <v>999</v>
      </c>
      <c r="P54" s="1" t="s">
        <v>996</v>
      </c>
      <c r="Q54" s="1" t="s">
        <v>1000</v>
      </c>
      <c r="R54" s="1" t="s">
        <v>1047</v>
      </c>
      <c r="S54" s="1" t="s">
        <v>1048</v>
      </c>
      <c r="T54" s="1">
        <v>40.189425</v>
      </c>
      <c r="U54" s="1">
        <v>-74.154482999999999</v>
      </c>
      <c r="V54" s="1"/>
      <c r="W54" s="1">
        <v>1</v>
      </c>
      <c r="X54" s="1">
        <v>1</v>
      </c>
      <c r="Y54" s="1" t="s">
        <v>128</v>
      </c>
      <c r="Z54" s="4" t="s">
        <v>38</v>
      </c>
      <c r="AA54" s="1"/>
      <c r="AB54" s="4">
        <v>0.14041000000000001</v>
      </c>
      <c r="AC54" s="4">
        <v>1.5</v>
      </c>
      <c r="AD54" s="1"/>
      <c r="AE54" s="1"/>
      <c r="AF54" s="1"/>
      <c r="AG54" s="1"/>
      <c r="AH54" s="1"/>
      <c r="AI54" s="1"/>
      <c r="AJ54" s="1"/>
      <c r="AK54" s="1"/>
      <c r="AL54" s="1"/>
      <c r="AM54" s="1">
        <v>16316</v>
      </c>
      <c r="AN54" s="1">
        <v>8566</v>
      </c>
      <c r="AO54" s="4">
        <v>1845</v>
      </c>
      <c r="AP54" s="1">
        <v>969</v>
      </c>
      <c r="AQ54" s="1"/>
      <c r="AR54" s="1"/>
      <c r="AS54" s="1"/>
      <c r="AT54" s="1"/>
      <c r="AU54" s="1"/>
      <c r="AV54" s="1"/>
      <c r="AW54" s="1"/>
      <c r="AX54" s="1"/>
      <c r="AY54" s="4"/>
      <c r="AZ54" s="1"/>
      <c r="BA54" s="4"/>
      <c r="BB54" s="4"/>
      <c r="BC54" s="4"/>
      <c r="BD54" s="1"/>
      <c r="BE54" s="1"/>
      <c r="BF54" s="1"/>
    </row>
    <row r="55" spans="1:58">
      <c r="A55" s="1">
        <v>7374</v>
      </c>
      <c r="B55" s="1">
        <v>2021</v>
      </c>
      <c r="C55" s="1" t="s">
        <v>123</v>
      </c>
      <c r="D55" s="1" t="s">
        <v>261</v>
      </c>
      <c r="E55" s="1">
        <v>59166</v>
      </c>
      <c r="F55" s="1" t="s">
        <v>1022</v>
      </c>
      <c r="G55" s="1">
        <v>963</v>
      </c>
      <c r="H55" s="1" t="s">
        <v>1081</v>
      </c>
      <c r="I55" s="1">
        <v>58977</v>
      </c>
      <c r="J55" s="1" t="s">
        <v>1017</v>
      </c>
      <c r="K55" s="1" t="s">
        <v>995</v>
      </c>
      <c r="L55" s="1" t="s">
        <v>996</v>
      </c>
      <c r="M55" s="1" t="s">
        <v>997</v>
      </c>
      <c r="N55" s="1" t="s">
        <v>998</v>
      </c>
      <c r="O55" s="1" t="s">
        <v>999</v>
      </c>
      <c r="P55" s="1" t="s">
        <v>996</v>
      </c>
      <c r="Q55" s="1" t="s">
        <v>1000</v>
      </c>
      <c r="R55" s="1" t="s">
        <v>1082</v>
      </c>
      <c r="S55" s="1" t="s">
        <v>1083</v>
      </c>
      <c r="T55" s="1">
        <v>39.787500000000001</v>
      </c>
      <c r="U55" s="1">
        <v>-75.350832999999994</v>
      </c>
      <c r="V55" s="1"/>
      <c r="W55" s="1">
        <v>1</v>
      </c>
      <c r="X55" s="1">
        <v>1</v>
      </c>
      <c r="Y55" s="1" t="s">
        <v>128</v>
      </c>
      <c r="Z55" s="4" t="s">
        <v>38</v>
      </c>
      <c r="AA55" s="1"/>
      <c r="AB55" s="4">
        <v>0.16419</v>
      </c>
      <c r="AC55" s="4">
        <v>1.2</v>
      </c>
      <c r="AD55" s="1"/>
      <c r="AE55" s="1"/>
      <c r="AF55" s="1"/>
      <c r="AG55" s="1"/>
      <c r="AH55" s="1"/>
      <c r="AI55" s="1"/>
      <c r="AJ55" s="1"/>
      <c r="AK55" s="1"/>
      <c r="AL55" s="1"/>
      <c r="AM55" s="1">
        <v>15258</v>
      </c>
      <c r="AN55" s="1">
        <v>8010</v>
      </c>
      <c r="AO55" s="4">
        <v>1726</v>
      </c>
      <c r="AP55" s="1">
        <v>906</v>
      </c>
      <c r="AQ55" s="1"/>
      <c r="AR55" s="1"/>
      <c r="AS55" s="1"/>
      <c r="AT55" s="1"/>
      <c r="AU55" s="1"/>
      <c r="AV55" s="1"/>
      <c r="AW55" s="1"/>
      <c r="AX55" s="1"/>
      <c r="AY55" s="4"/>
      <c r="AZ55" s="1"/>
      <c r="BA55" s="4"/>
      <c r="BB55" s="4"/>
      <c r="BC55" s="4"/>
      <c r="BD55" s="1"/>
      <c r="BE55" s="1"/>
      <c r="BF55" s="1"/>
    </row>
    <row r="56" spans="1:58">
      <c r="A56" s="1">
        <v>7375</v>
      </c>
      <c r="B56" s="1">
        <v>2021</v>
      </c>
      <c r="C56" s="1" t="s">
        <v>123</v>
      </c>
      <c r="D56" s="1" t="s">
        <v>263</v>
      </c>
      <c r="E56" s="1">
        <v>58947</v>
      </c>
      <c r="F56" s="1" t="s">
        <v>992</v>
      </c>
      <c r="G56" s="1">
        <v>15477</v>
      </c>
      <c r="H56" s="1" t="s">
        <v>1084</v>
      </c>
      <c r="I56" s="1">
        <v>2265</v>
      </c>
      <c r="J56" s="1" t="s">
        <v>1085</v>
      </c>
      <c r="K56" s="1" t="s">
        <v>995</v>
      </c>
      <c r="L56" s="1" t="s">
        <v>996</v>
      </c>
      <c r="M56" s="1" t="s">
        <v>997</v>
      </c>
      <c r="N56" s="1" t="s">
        <v>998</v>
      </c>
      <c r="O56" s="1" t="s">
        <v>999</v>
      </c>
      <c r="P56" s="1" t="s">
        <v>996</v>
      </c>
      <c r="Q56" s="1" t="s">
        <v>1000</v>
      </c>
      <c r="R56" s="1" t="s">
        <v>1003</v>
      </c>
      <c r="S56" s="1" t="s">
        <v>1004</v>
      </c>
      <c r="T56" s="1">
        <v>40.324722000000001</v>
      </c>
      <c r="U56" s="1">
        <v>-74.707778000000005</v>
      </c>
      <c r="V56" s="1"/>
      <c r="W56" s="1">
        <v>3</v>
      </c>
      <c r="X56" s="1">
        <v>3</v>
      </c>
      <c r="Y56" s="1" t="s">
        <v>166</v>
      </c>
      <c r="Z56" s="4" t="s">
        <v>32</v>
      </c>
      <c r="AA56" s="1"/>
      <c r="AB56" s="4">
        <v>0.31879999999999997</v>
      </c>
      <c r="AC56" s="4">
        <v>11.1</v>
      </c>
      <c r="AD56" s="1">
        <v>0.80199720268213404</v>
      </c>
      <c r="AE56" s="1"/>
      <c r="AF56" s="1" t="s">
        <v>1027</v>
      </c>
      <c r="AG56" s="1">
        <v>34300</v>
      </c>
      <c r="AH56" s="1">
        <v>3.085</v>
      </c>
      <c r="AI56" s="1">
        <v>0.80440900000000004</v>
      </c>
      <c r="AJ56" s="1"/>
      <c r="AK56" s="1">
        <v>333200.76699999999</v>
      </c>
      <c r="AL56" s="1">
        <v>167831.13</v>
      </c>
      <c r="AM56" s="1">
        <v>333200.76699999999</v>
      </c>
      <c r="AN56" s="1">
        <v>167831.13</v>
      </c>
      <c r="AO56" s="4">
        <v>30999</v>
      </c>
      <c r="AP56" s="1">
        <v>15613</v>
      </c>
      <c r="AQ56" s="1">
        <v>51.896999999999998</v>
      </c>
      <c r="AR56" s="1">
        <v>26.108000000000001</v>
      </c>
      <c r="AS56" s="1">
        <v>0.54700000000000004</v>
      </c>
      <c r="AT56" s="1">
        <v>19476.170999999998</v>
      </c>
      <c r="AU56" s="1">
        <v>735.35599999999999</v>
      </c>
      <c r="AV56" s="1">
        <v>73.652000000000001</v>
      </c>
      <c r="AW56" s="1">
        <v>19496.337</v>
      </c>
      <c r="AX56" s="1"/>
      <c r="AY56" s="4">
        <v>3.3479999999999999</v>
      </c>
      <c r="AZ56" s="1">
        <v>3.3439999999999999</v>
      </c>
      <c r="BA56" s="4">
        <v>3.5000000000000003E-2</v>
      </c>
      <c r="BB56" s="4">
        <v>1256.568</v>
      </c>
      <c r="BC56" s="4">
        <v>2.4E-2</v>
      </c>
      <c r="BD56" s="1">
        <v>2E-3</v>
      </c>
      <c r="BE56" s="1">
        <v>1257.8689999999999</v>
      </c>
      <c r="BF56" s="1"/>
    </row>
    <row r="57" spans="1:58">
      <c r="A57" s="1">
        <v>7376</v>
      </c>
      <c r="B57" s="1">
        <v>2021</v>
      </c>
      <c r="C57" s="1" t="s">
        <v>123</v>
      </c>
      <c r="D57" s="1" t="s">
        <v>268</v>
      </c>
      <c r="E57" s="1">
        <v>54829</v>
      </c>
      <c r="F57" s="1" t="s">
        <v>992</v>
      </c>
      <c r="G57" s="1">
        <v>15477</v>
      </c>
      <c r="H57" s="1" t="s">
        <v>1084</v>
      </c>
      <c r="I57" s="1">
        <v>2265</v>
      </c>
      <c r="J57" s="1" t="s">
        <v>1086</v>
      </c>
      <c r="K57" s="1" t="s">
        <v>995</v>
      </c>
      <c r="L57" s="1" t="s">
        <v>996</v>
      </c>
      <c r="M57" s="1" t="s">
        <v>997</v>
      </c>
      <c r="N57" s="1" t="s">
        <v>998</v>
      </c>
      <c r="O57" s="1" t="s">
        <v>999</v>
      </c>
      <c r="P57" s="1" t="s">
        <v>996</v>
      </c>
      <c r="Q57" s="1" t="s">
        <v>1000</v>
      </c>
      <c r="R57" s="1" t="s">
        <v>1009</v>
      </c>
      <c r="S57" s="1" t="s">
        <v>1010</v>
      </c>
      <c r="T57" s="1">
        <v>40.475724</v>
      </c>
      <c r="U57" s="1">
        <v>-74.446198999999993</v>
      </c>
      <c r="V57" s="1"/>
      <c r="W57" s="1">
        <v>2</v>
      </c>
      <c r="X57" s="1">
        <v>2</v>
      </c>
      <c r="Y57" s="1" t="s">
        <v>166</v>
      </c>
      <c r="Z57" s="4" t="s">
        <v>32</v>
      </c>
      <c r="AA57" s="1"/>
      <c r="AB57" s="4">
        <v>0.61780999999999997</v>
      </c>
      <c r="AC57" s="4">
        <v>10.5</v>
      </c>
      <c r="AD57" s="1">
        <v>0.30365296803653002</v>
      </c>
      <c r="AE57" s="1"/>
      <c r="AF57" s="1" t="s">
        <v>1027</v>
      </c>
      <c r="AG57" s="1">
        <v>439347.20000000001</v>
      </c>
      <c r="AH57" s="1">
        <v>0.441</v>
      </c>
      <c r="AI57" s="1">
        <v>0.37051200000000001</v>
      </c>
      <c r="AJ57" s="1"/>
      <c r="AK57" s="1">
        <v>306343.88299999997</v>
      </c>
      <c r="AL57" s="1">
        <v>137416.85800000001</v>
      </c>
      <c r="AM57" s="1">
        <v>306343.88299999997</v>
      </c>
      <c r="AN57" s="1">
        <v>137416.85800000001</v>
      </c>
      <c r="AO57" s="4">
        <v>56826</v>
      </c>
      <c r="AP57" s="1">
        <v>26837</v>
      </c>
      <c r="AQ57" s="1">
        <v>47.573</v>
      </c>
      <c r="AR57" s="1">
        <v>21.331</v>
      </c>
      <c r="AS57" s="1">
        <v>0.49</v>
      </c>
      <c r="AT57" s="1">
        <v>17904.124</v>
      </c>
      <c r="AU57" s="1">
        <v>675.37300000000005</v>
      </c>
      <c r="AV57" s="1">
        <v>67.537000000000006</v>
      </c>
      <c r="AW57" s="1">
        <v>17922.629000000001</v>
      </c>
      <c r="AX57" s="1"/>
      <c r="AY57" s="4">
        <v>1.6739999999999999</v>
      </c>
      <c r="AZ57" s="1">
        <v>1.59</v>
      </c>
      <c r="BA57" s="4">
        <v>1.7000000000000001E-2</v>
      </c>
      <c r="BB57" s="4">
        <v>630.13800000000003</v>
      </c>
      <c r="BC57" s="4">
        <v>1.2E-2</v>
      </c>
      <c r="BD57" s="1">
        <v>1E-3</v>
      </c>
      <c r="BE57" s="1">
        <v>630.79</v>
      </c>
      <c r="BF57" s="1"/>
    </row>
    <row r="58" spans="1:58">
      <c r="A58" s="1">
        <v>7377</v>
      </c>
      <c r="B58" s="1">
        <v>2021</v>
      </c>
      <c r="C58" s="1" t="s">
        <v>123</v>
      </c>
      <c r="D58" s="1" t="s">
        <v>272</v>
      </c>
      <c r="E58" s="1">
        <v>62712</v>
      </c>
      <c r="F58" s="1" t="s">
        <v>992</v>
      </c>
      <c r="G58" s="1">
        <v>15477</v>
      </c>
      <c r="H58" s="1" t="s">
        <v>1087</v>
      </c>
      <c r="I58" s="1">
        <v>62155</v>
      </c>
      <c r="J58" s="1" t="s">
        <v>994</v>
      </c>
      <c r="K58" s="1" t="s">
        <v>995</v>
      </c>
      <c r="L58" s="1" t="s">
        <v>996</v>
      </c>
      <c r="M58" s="1" t="s">
        <v>1007</v>
      </c>
      <c r="N58" s="1" t="s">
        <v>998</v>
      </c>
      <c r="O58" s="1" t="s">
        <v>999</v>
      </c>
      <c r="P58" s="1" t="s">
        <v>996</v>
      </c>
      <c r="Q58" s="1" t="s">
        <v>1000</v>
      </c>
      <c r="R58" s="1" t="s">
        <v>1029</v>
      </c>
      <c r="S58" s="1" t="s">
        <v>1030</v>
      </c>
      <c r="T58" s="1">
        <v>40.092829999999999</v>
      </c>
      <c r="U58" s="1">
        <v>-74.807687000000001</v>
      </c>
      <c r="V58" s="1"/>
      <c r="W58" s="1">
        <v>1</v>
      </c>
      <c r="X58" s="1">
        <v>1</v>
      </c>
      <c r="Y58" s="1" t="s">
        <v>128</v>
      </c>
      <c r="Z58" s="4" t="s">
        <v>38</v>
      </c>
      <c r="AA58" s="1"/>
      <c r="AB58" s="4">
        <v>0.20358999999999999</v>
      </c>
      <c r="AC58" s="4">
        <v>2.6</v>
      </c>
      <c r="AD58" s="1"/>
      <c r="AE58" s="1"/>
      <c r="AF58" s="1"/>
      <c r="AG58" s="1"/>
      <c r="AH58" s="1"/>
      <c r="AI58" s="1"/>
      <c r="AJ58" s="1"/>
      <c r="AK58" s="1"/>
      <c r="AL58" s="1"/>
      <c r="AM58" s="1">
        <v>41005</v>
      </c>
      <c r="AN58" s="1">
        <v>21527</v>
      </c>
      <c r="AO58" s="4">
        <v>4637</v>
      </c>
      <c r="AP58" s="1">
        <v>2434</v>
      </c>
      <c r="AQ58" s="1"/>
      <c r="AR58" s="1"/>
      <c r="AS58" s="1"/>
      <c r="AT58" s="1"/>
      <c r="AU58" s="1"/>
      <c r="AV58" s="1"/>
      <c r="AW58" s="1"/>
      <c r="AX58" s="1"/>
      <c r="AY58" s="4"/>
      <c r="AZ58" s="1"/>
      <c r="BA58" s="4"/>
      <c r="BB58" s="4"/>
      <c r="BC58" s="4"/>
      <c r="BD58" s="1"/>
      <c r="BE58" s="1"/>
      <c r="BF58" s="1"/>
    </row>
    <row r="59" spans="1:58">
      <c r="A59" s="1">
        <v>7378</v>
      </c>
      <c r="B59" s="1">
        <v>2021</v>
      </c>
      <c r="C59" s="1" t="s">
        <v>123</v>
      </c>
      <c r="D59" s="1" t="s">
        <v>1088</v>
      </c>
      <c r="E59" s="1">
        <v>2399</v>
      </c>
      <c r="F59" s="1" t="s">
        <v>992</v>
      </c>
      <c r="G59" s="1">
        <v>15477</v>
      </c>
      <c r="H59" s="1" t="s">
        <v>1067</v>
      </c>
      <c r="I59" s="1">
        <v>15147</v>
      </c>
      <c r="J59" s="1" t="s">
        <v>994</v>
      </c>
      <c r="K59" s="1" t="s">
        <v>995</v>
      </c>
      <c r="L59" s="1" t="s">
        <v>996</v>
      </c>
      <c r="M59" s="1" t="s">
        <v>997</v>
      </c>
      <c r="N59" s="1" t="s">
        <v>998</v>
      </c>
      <c r="O59" s="1" t="s">
        <v>999</v>
      </c>
      <c r="P59" s="1" t="s">
        <v>996</v>
      </c>
      <c r="Q59" s="1" t="s">
        <v>1000</v>
      </c>
      <c r="R59" s="1" t="s">
        <v>1029</v>
      </c>
      <c r="S59" s="1" t="s">
        <v>1030</v>
      </c>
      <c r="T59" s="1">
        <v>40.076611</v>
      </c>
      <c r="U59" s="1">
        <v>-74.879171999999997</v>
      </c>
      <c r="V59" s="1" t="s">
        <v>1027</v>
      </c>
      <c r="W59" s="1">
        <v>4</v>
      </c>
      <c r="X59" s="1">
        <v>4</v>
      </c>
      <c r="Y59" s="1" t="s">
        <v>166</v>
      </c>
      <c r="Z59" s="4" t="s">
        <v>32</v>
      </c>
      <c r="AA59" s="1"/>
      <c r="AB59" s="4">
        <v>8.5400000000000007E-3</v>
      </c>
      <c r="AC59" s="4">
        <v>242</v>
      </c>
      <c r="AD59" s="1">
        <v>1</v>
      </c>
      <c r="AE59" s="1"/>
      <c r="AF59" s="1"/>
      <c r="AG59" s="1"/>
      <c r="AH59" s="1"/>
      <c r="AI59" s="1"/>
      <c r="AJ59" s="1"/>
      <c r="AK59" s="1">
        <v>174580.299</v>
      </c>
      <c r="AL59" s="1">
        <v>146439.20800000001</v>
      </c>
      <c r="AM59" s="1">
        <v>174580.299</v>
      </c>
      <c r="AN59" s="1">
        <v>146439.20800000001</v>
      </c>
      <c r="AO59" s="4">
        <v>18094</v>
      </c>
      <c r="AP59" s="1">
        <v>15177</v>
      </c>
      <c r="AQ59" s="1">
        <v>8.1929999999999996</v>
      </c>
      <c r="AR59" s="1">
        <v>6.5869999999999997</v>
      </c>
      <c r="AS59" s="1">
        <v>5.2999999999999999E-2</v>
      </c>
      <c r="AT59" s="1">
        <v>10381.351000000001</v>
      </c>
      <c r="AU59" s="1">
        <v>410.32</v>
      </c>
      <c r="AV59" s="1">
        <v>41.24</v>
      </c>
      <c r="AW59" s="1">
        <v>10392.625</v>
      </c>
      <c r="AX59" s="1"/>
      <c r="AY59" s="4">
        <v>0.90600000000000003</v>
      </c>
      <c r="AZ59" s="1">
        <v>0.86799999999999999</v>
      </c>
      <c r="BA59" s="4">
        <v>6.0000000000000001E-3</v>
      </c>
      <c r="BB59" s="4">
        <v>1147.491</v>
      </c>
      <c r="BC59" s="4">
        <v>2.3E-2</v>
      </c>
      <c r="BD59" s="1">
        <v>2E-3</v>
      </c>
      <c r="BE59" s="1">
        <v>1148.7370000000001</v>
      </c>
      <c r="BF59" s="1"/>
    </row>
    <row r="60" spans="1:58">
      <c r="A60" s="1">
        <v>7379</v>
      </c>
      <c r="B60" s="1">
        <v>2021</v>
      </c>
      <c r="C60" s="1" t="s">
        <v>123</v>
      </c>
      <c r="D60" s="1" t="s">
        <v>274</v>
      </c>
      <c r="E60" s="1">
        <v>62027</v>
      </c>
      <c r="F60" s="1" t="s">
        <v>992</v>
      </c>
      <c r="G60" s="1">
        <v>15477</v>
      </c>
      <c r="H60" s="1" t="s">
        <v>1089</v>
      </c>
      <c r="I60" s="1">
        <v>61597</v>
      </c>
      <c r="J60" s="1" t="s">
        <v>994</v>
      </c>
      <c r="K60" s="1" t="s">
        <v>995</v>
      </c>
      <c r="L60" s="1" t="s">
        <v>996</v>
      </c>
      <c r="M60" s="1" t="s">
        <v>997</v>
      </c>
      <c r="N60" s="1" t="s">
        <v>998</v>
      </c>
      <c r="O60" s="1" t="s">
        <v>999</v>
      </c>
      <c r="P60" s="1" t="s">
        <v>996</v>
      </c>
      <c r="Q60" s="1" t="s">
        <v>1000</v>
      </c>
      <c r="R60" s="1" t="s">
        <v>1020</v>
      </c>
      <c r="S60" s="1" t="s">
        <v>1021</v>
      </c>
      <c r="T60" s="1">
        <v>40.838568000000002</v>
      </c>
      <c r="U60" s="1">
        <v>-74.312476000000004</v>
      </c>
      <c r="V60" s="1"/>
      <c r="W60" s="1">
        <v>2</v>
      </c>
      <c r="X60" s="1">
        <v>2</v>
      </c>
      <c r="Y60" s="1" t="s">
        <v>128</v>
      </c>
      <c r="Z60" s="4" t="s">
        <v>38</v>
      </c>
      <c r="AA60" s="1"/>
      <c r="AB60" s="4">
        <v>6.2990000000000004E-2</v>
      </c>
      <c r="AC60" s="4">
        <v>1.7</v>
      </c>
      <c r="AD60" s="1"/>
      <c r="AE60" s="1"/>
      <c r="AF60" s="1"/>
      <c r="AG60" s="1"/>
      <c r="AH60" s="1"/>
      <c r="AI60" s="1"/>
      <c r="AJ60" s="1"/>
      <c r="AK60" s="1"/>
      <c r="AL60" s="1"/>
      <c r="AM60" s="1">
        <v>8295</v>
      </c>
      <c r="AN60" s="1">
        <v>4355</v>
      </c>
      <c r="AO60" s="4">
        <v>938</v>
      </c>
      <c r="AP60" s="1">
        <v>492</v>
      </c>
      <c r="AQ60" s="1"/>
      <c r="AR60" s="1"/>
      <c r="AS60" s="1"/>
      <c r="AT60" s="1"/>
      <c r="AU60" s="1"/>
      <c r="AV60" s="1"/>
      <c r="AW60" s="1"/>
      <c r="AX60" s="1"/>
      <c r="AY60" s="4"/>
      <c r="AZ60" s="1"/>
      <c r="BA60" s="4"/>
      <c r="BB60" s="4"/>
      <c r="BC60" s="4"/>
      <c r="BD60" s="1"/>
      <c r="BE60" s="1"/>
      <c r="BF60" s="1"/>
    </row>
    <row r="61" spans="1:58">
      <c r="A61" s="1">
        <v>7380</v>
      </c>
      <c r="B61" s="1">
        <v>2021</v>
      </c>
      <c r="C61" s="1" t="s">
        <v>123</v>
      </c>
      <c r="D61" s="1" t="s">
        <v>276</v>
      </c>
      <c r="E61" s="1">
        <v>57081</v>
      </c>
      <c r="F61" s="1" t="s">
        <v>1090</v>
      </c>
      <c r="G61" s="1">
        <v>19856</v>
      </c>
      <c r="H61" s="1" t="s">
        <v>276</v>
      </c>
      <c r="I61" s="1">
        <v>56610</v>
      </c>
      <c r="J61" s="1" t="s">
        <v>994</v>
      </c>
      <c r="K61" s="1" t="s">
        <v>995</v>
      </c>
      <c r="L61" s="1" t="s">
        <v>996</v>
      </c>
      <c r="M61" s="1" t="s">
        <v>997</v>
      </c>
      <c r="N61" s="1" t="s">
        <v>998</v>
      </c>
      <c r="O61" s="1" t="s">
        <v>999</v>
      </c>
      <c r="P61" s="1" t="s">
        <v>996</v>
      </c>
      <c r="Q61" s="1" t="s">
        <v>1000</v>
      </c>
      <c r="R61" s="1" t="s">
        <v>1050</v>
      </c>
      <c r="S61" s="1" t="s">
        <v>1051</v>
      </c>
      <c r="T61" s="1">
        <v>39.4636</v>
      </c>
      <c r="U61" s="1">
        <v>-75.066699999999997</v>
      </c>
      <c r="V61" s="1"/>
      <c r="W61" s="1">
        <v>2</v>
      </c>
      <c r="X61" s="1">
        <v>2</v>
      </c>
      <c r="Y61" s="1" t="s">
        <v>128</v>
      </c>
      <c r="Z61" s="4" t="s">
        <v>38</v>
      </c>
      <c r="AA61" s="1"/>
      <c r="AB61" s="4">
        <v>0.15286</v>
      </c>
      <c r="AC61" s="4">
        <v>4.0999999999999996</v>
      </c>
      <c r="AD61" s="1"/>
      <c r="AE61" s="1"/>
      <c r="AF61" s="1"/>
      <c r="AG61" s="1"/>
      <c r="AH61" s="1"/>
      <c r="AI61" s="1"/>
      <c r="AJ61" s="1"/>
      <c r="AK61" s="1"/>
      <c r="AL61" s="1"/>
      <c r="AM61" s="1">
        <v>48548</v>
      </c>
      <c r="AN61" s="1">
        <v>25488</v>
      </c>
      <c r="AO61" s="4">
        <v>5490</v>
      </c>
      <c r="AP61" s="1">
        <v>2882</v>
      </c>
      <c r="AQ61" s="1"/>
      <c r="AR61" s="1"/>
      <c r="AS61" s="1"/>
      <c r="AT61" s="1"/>
      <c r="AU61" s="1"/>
      <c r="AV61" s="1"/>
      <c r="AW61" s="1"/>
      <c r="AX61" s="1"/>
      <c r="AY61" s="4"/>
      <c r="AZ61" s="1"/>
      <c r="BA61" s="4"/>
      <c r="BB61" s="4"/>
      <c r="BC61" s="4"/>
      <c r="BD61" s="1"/>
      <c r="BE61" s="1"/>
      <c r="BF61" s="1"/>
    </row>
    <row r="62" spans="1:58">
      <c r="A62" s="1">
        <v>7381</v>
      </c>
      <c r="B62" s="1">
        <v>2021</v>
      </c>
      <c r="C62" s="1" t="s">
        <v>123</v>
      </c>
      <c r="D62" s="1" t="s">
        <v>1091</v>
      </c>
      <c r="E62" s="1">
        <v>10751</v>
      </c>
      <c r="F62" s="1" t="s">
        <v>992</v>
      </c>
      <c r="G62" s="1">
        <v>15477</v>
      </c>
      <c r="H62" s="1" t="s">
        <v>279</v>
      </c>
      <c r="I62" s="1">
        <v>63360</v>
      </c>
      <c r="J62" s="1" t="s">
        <v>994</v>
      </c>
      <c r="K62" s="1" t="s">
        <v>995</v>
      </c>
      <c r="L62" s="1" t="s">
        <v>996</v>
      </c>
      <c r="M62" s="1" t="s">
        <v>997</v>
      </c>
      <c r="N62" s="1" t="s">
        <v>998</v>
      </c>
      <c r="O62" s="1" t="s">
        <v>999</v>
      </c>
      <c r="P62" s="1" t="s">
        <v>996</v>
      </c>
      <c r="Q62" s="1" t="s">
        <v>1000</v>
      </c>
      <c r="R62" s="1" t="s">
        <v>1079</v>
      </c>
      <c r="S62" s="1" t="s">
        <v>1080</v>
      </c>
      <c r="T62" s="1">
        <v>39.917499999999997</v>
      </c>
      <c r="U62" s="1">
        <v>-75.119200000000006</v>
      </c>
      <c r="V62" s="1" t="s">
        <v>1027</v>
      </c>
      <c r="W62" s="1">
        <v>1</v>
      </c>
      <c r="X62" s="1">
        <v>2</v>
      </c>
      <c r="Y62" s="1" t="s">
        <v>166</v>
      </c>
      <c r="Z62" s="4" t="s">
        <v>32</v>
      </c>
      <c r="AA62" s="1"/>
      <c r="AB62" s="4">
        <v>5.0389999999999997E-2</v>
      </c>
      <c r="AC62" s="4">
        <v>172.9</v>
      </c>
      <c r="AD62" s="1">
        <v>1</v>
      </c>
      <c r="AE62" s="1"/>
      <c r="AF62" s="1" t="s">
        <v>1027</v>
      </c>
      <c r="AG62" s="1">
        <v>0</v>
      </c>
      <c r="AH62" s="1"/>
      <c r="AI62" s="1">
        <v>1</v>
      </c>
      <c r="AJ62" s="1"/>
      <c r="AK62" s="1">
        <v>746861.56400000001</v>
      </c>
      <c r="AL62" s="1">
        <v>576625.554</v>
      </c>
      <c r="AM62" s="1">
        <v>746861.56400000001</v>
      </c>
      <c r="AN62" s="1">
        <v>576625.554</v>
      </c>
      <c r="AO62" s="4">
        <v>76318</v>
      </c>
      <c r="AP62" s="1">
        <v>58434</v>
      </c>
      <c r="AQ62" s="1">
        <v>15.78</v>
      </c>
      <c r="AR62" s="1">
        <v>12.493</v>
      </c>
      <c r="AS62" s="1">
        <v>0.224</v>
      </c>
      <c r="AT62" s="1">
        <v>44383.7</v>
      </c>
      <c r="AU62" s="1">
        <v>1564.836</v>
      </c>
      <c r="AV62" s="1">
        <v>156.48400000000001</v>
      </c>
      <c r="AW62" s="1">
        <v>44426.576999999997</v>
      </c>
      <c r="AX62" s="1"/>
      <c r="AY62" s="4">
        <v>0.41399999999999998</v>
      </c>
      <c r="AZ62" s="1">
        <v>0.42799999999999999</v>
      </c>
      <c r="BA62" s="4">
        <v>6.0000000000000001E-3</v>
      </c>
      <c r="BB62" s="4">
        <v>1163.125</v>
      </c>
      <c r="BC62" s="4">
        <v>2.1000000000000001E-2</v>
      </c>
      <c r="BD62" s="1">
        <v>2E-3</v>
      </c>
      <c r="BE62" s="1">
        <v>1164.249</v>
      </c>
      <c r="BF62" s="1"/>
    </row>
    <row r="63" spans="1:58">
      <c r="A63" s="1">
        <v>7382</v>
      </c>
      <c r="B63" s="1">
        <v>2021</v>
      </c>
      <c r="C63" s="1" t="s">
        <v>123</v>
      </c>
      <c r="D63" s="1" t="s">
        <v>280</v>
      </c>
      <c r="E63" s="1">
        <v>10435</v>
      </c>
      <c r="F63" s="1" t="s">
        <v>992</v>
      </c>
      <c r="G63" s="1">
        <v>15477</v>
      </c>
      <c r="H63" s="1" t="s">
        <v>1092</v>
      </c>
      <c r="I63" s="1">
        <v>49966</v>
      </c>
      <c r="J63" s="1" t="s">
        <v>994</v>
      </c>
      <c r="K63" s="1" t="s">
        <v>995</v>
      </c>
      <c r="L63" s="1" t="s">
        <v>996</v>
      </c>
      <c r="M63" s="1" t="s">
        <v>997</v>
      </c>
      <c r="N63" s="1" t="s">
        <v>998</v>
      </c>
      <c r="O63" s="1" t="s">
        <v>999</v>
      </c>
      <c r="P63" s="1" t="s">
        <v>996</v>
      </c>
      <c r="Q63" s="1" t="s">
        <v>1000</v>
      </c>
      <c r="R63" s="1" t="s">
        <v>1079</v>
      </c>
      <c r="S63" s="1" t="s">
        <v>1080</v>
      </c>
      <c r="T63" s="1">
        <v>39.909199999999998</v>
      </c>
      <c r="U63" s="1">
        <v>-75.116900000000001</v>
      </c>
      <c r="V63" s="1"/>
      <c r="W63" s="1">
        <v>3</v>
      </c>
      <c r="X63" s="1">
        <v>2</v>
      </c>
      <c r="Y63" s="1" t="s">
        <v>282</v>
      </c>
      <c r="Z63" s="4" t="s">
        <v>29</v>
      </c>
      <c r="AA63" s="1"/>
      <c r="AB63" s="4">
        <v>0.53971000000000002</v>
      </c>
      <c r="AC63" s="4">
        <v>35</v>
      </c>
      <c r="AD63" s="1">
        <v>0.43381169819526</v>
      </c>
      <c r="AE63" s="1" t="s">
        <v>1027</v>
      </c>
      <c r="AF63" s="1" t="s">
        <v>1027</v>
      </c>
      <c r="AG63" s="1">
        <v>0</v>
      </c>
      <c r="AH63" s="1"/>
      <c r="AI63" s="1">
        <v>1</v>
      </c>
      <c r="AJ63" s="1"/>
      <c r="AK63" s="1">
        <v>3637803.5520000001</v>
      </c>
      <c r="AL63" s="1">
        <v>1590700.9650000001</v>
      </c>
      <c r="AM63" s="1">
        <v>3637803.5520000001</v>
      </c>
      <c r="AN63" s="1">
        <v>1590700.9650000001</v>
      </c>
      <c r="AO63" s="4">
        <v>165476</v>
      </c>
      <c r="AP63" s="1">
        <v>71269</v>
      </c>
      <c r="AQ63" s="1">
        <v>369.04399999999998</v>
      </c>
      <c r="AR63" s="1">
        <v>161.08000000000001</v>
      </c>
      <c r="AS63" s="1">
        <v>336.10199999999998</v>
      </c>
      <c r="AT63" s="1">
        <v>200036.755</v>
      </c>
      <c r="AU63" s="1">
        <v>256640.505</v>
      </c>
      <c r="AV63" s="1">
        <v>33684.065999999999</v>
      </c>
      <c r="AW63" s="1">
        <v>208263.68700000001</v>
      </c>
      <c r="AX63" s="1"/>
      <c r="AY63" s="4">
        <v>4.46</v>
      </c>
      <c r="AZ63" s="1">
        <v>4.5199999999999996</v>
      </c>
      <c r="BA63" s="4">
        <v>4.0620000000000003</v>
      </c>
      <c r="BB63" s="4">
        <v>2417.7130000000002</v>
      </c>
      <c r="BC63" s="4">
        <v>1.5509999999999999</v>
      </c>
      <c r="BD63" s="1">
        <v>0.20399999999999999</v>
      </c>
      <c r="BE63" s="1">
        <v>2517.1469999999999</v>
      </c>
      <c r="BF63" s="1"/>
    </row>
    <row r="64" spans="1:58">
      <c r="A64" s="1">
        <v>7383</v>
      </c>
      <c r="B64" s="1">
        <v>2021</v>
      </c>
      <c r="C64" s="1" t="s">
        <v>123</v>
      </c>
      <c r="D64" s="1" t="s">
        <v>284</v>
      </c>
      <c r="E64" s="1">
        <v>63334</v>
      </c>
      <c r="F64" s="1" t="s">
        <v>992</v>
      </c>
      <c r="G64" s="1">
        <v>15477</v>
      </c>
      <c r="H64" s="1" t="s">
        <v>1032</v>
      </c>
      <c r="I64" s="1">
        <v>56990</v>
      </c>
      <c r="J64" s="1" t="s">
        <v>994</v>
      </c>
      <c r="K64" s="1" t="s">
        <v>995</v>
      </c>
      <c r="L64" s="1" t="s">
        <v>996</v>
      </c>
      <c r="M64" s="1" t="s">
        <v>997</v>
      </c>
      <c r="N64" s="1" t="s">
        <v>998</v>
      </c>
      <c r="O64" s="1" t="s">
        <v>999</v>
      </c>
      <c r="P64" s="1" t="s">
        <v>996</v>
      </c>
      <c r="Q64" s="1" t="s">
        <v>1000</v>
      </c>
      <c r="R64" s="1" t="s">
        <v>1029</v>
      </c>
      <c r="S64" s="1" t="s">
        <v>1030</v>
      </c>
      <c r="T64" s="1">
        <v>40.056213</v>
      </c>
      <c r="U64" s="1">
        <v>-74.880941000000007</v>
      </c>
      <c r="V64" s="1"/>
      <c r="W64" s="1">
        <v>1</v>
      </c>
      <c r="X64" s="1">
        <v>1</v>
      </c>
      <c r="Y64" s="1" t="s">
        <v>128</v>
      </c>
      <c r="Z64" s="4" t="s">
        <v>38</v>
      </c>
      <c r="AA64" s="1"/>
      <c r="AB64" s="4">
        <v>0.18462000000000001</v>
      </c>
      <c r="AC64" s="4">
        <v>3.7</v>
      </c>
      <c r="AD64" s="1"/>
      <c r="AE64" s="1"/>
      <c r="AF64" s="1"/>
      <c r="AG64" s="1"/>
      <c r="AH64" s="1"/>
      <c r="AI64" s="1"/>
      <c r="AJ64" s="1"/>
      <c r="AK64" s="1"/>
      <c r="AL64" s="1"/>
      <c r="AM64" s="1">
        <v>52916</v>
      </c>
      <c r="AN64" s="1">
        <v>27781</v>
      </c>
      <c r="AO64" s="4">
        <v>5984</v>
      </c>
      <c r="AP64" s="1">
        <v>3142</v>
      </c>
      <c r="AQ64" s="1"/>
      <c r="AR64" s="1"/>
      <c r="AS64" s="1"/>
      <c r="AT64" s="1"/>
      <c r="AU64" s="1"/>
      <c r="AV64" s="1"/>
      <c r="AW64" s="1"/>
      <c r="AX64" s="1"/>
      <c r="AY64" s="4"/>
      <c r="AZ64" s="1"/>
      <c r="BA64" s="4"/>
      <c r="BB64" s="4"/>
      <c r="BC64" s="4"/>
      <c r="BD64" s="1"/>
      <c r="BE64" s="1"/>
      <c r="BF64" s="1"/>
    </row>
    <row r="65" spans="1:58">
      <c r="A65" s="1">
        <v>7384</v>
      </c>
      <c r="B65" s="1">
        <v>2021</v>
      </c>
      <c r="C65" s="1" t="s">
        <v>123</v>
      </c>
      <c r="D65" s="1" t="s">
        <v>1093</v>
      </c>
      <c r="E65" s="1">
        <v>2379</v>
      </c>
      <c r="F65" s="1" t="s">
        <v>1022</v>
      </c>
      <c r="G65" s="1">
        <v>963</v>
      </c>
      <c r="H65" s="1" t="s">
        <v>1094</v>
      </c>
      <c r="I65" s="1">
        <v>56606</v>
      </c>
      <c r="J65" s="1" t="s">
        <v>994</v>
      </c>
      <c r="K65" s="1" t="s">
        <v>995</v>
      </c>
      <c r="L65" s="1" t="s">
        <v>996</v>
      </c>
      <c r="M65" s="1" t="s">
        <v>997</v>
      </c>
      <c r="N65" s="1" t="s">
        <v>998</v>
      </c>
      <c r="O65" s="1" t="s">
        <v>999</v>
      </c>
      <c r="P65" s="1" t="s">
        <v>996</v>
      </c>
      <c r="Q65" s="1" t="s">
        <v>1000</v>
      </c>
      <c r="R65" s="1" t="s">
        <v>1050</v>
      </c>
      <c r="S65" s="1" t="s">
        <v>1051</v>
      </c>
      <c r="T65" s="1">
        <v>39.454700000000003</v>
      </c>
      <c r="U65" s="1">
        <v>-75.201400000000007</v>
      </c>
      <c r="V65" s="1" t="s">
        <v>1027</v>
      </c>
      <c r="W65" s="1">
        <v>2</v>
      </c>
      <c r="X65" s="1">
        <v>2</v>
      </c>
      <c r="Y65" s="1" t="s">
        <v>166</v>
      </c>
      <c r="Z65" s="4" t="s">
        <v>32</v>
      </c>
      <c r="AA65" s="1"/>
      <c r="AB65" s="4">
        <v>6.8300000000000001E-3</v>
      </c>
      <c r="AC65" s="4">
        <v>83.8</v>
      </c>
      <c r="AD65" s="1">
        <v>1</v>
      </c>
      <c r="AE65" s="1"/>
      <c r="AF65" s="1"/>
      <c r="AG65" s="1"/>
      <c r="AH65" s="1"/>
      <c r="AI65" s="1"/>
      <c r="AJ65" s="1"/>
      <c r="AK65" s="1">
        <v>140046.1</v>
      </c>
      <c r="AL65" s="1">
        <v>120917.5</v>
      </c>
      <c r="AM65" s="1">
        <v>140046.1</v>
      </c>
      <c r="AN65" s="1">
        <v>120917.5</v>
      </c>
      <c r="AO65" s="4">
        <v>5014</v>
      </c>
      <c r="AP65" s="1">
        <v>2526</v>
      </c>
      <c r="AQ65" s="1">
        <v>49.017000000000003</v>
      </c>
      <c r="AR65" s="1">
        <v>42.322000000000003</v>
      </c>
      <c r="AS65" s="1">
        <v>4.2000000000000003E-2</v>
      </c>
      <c r="AT65" s="1">
        <v>8320.7000000000007</v>
      </c>
      <c r="AU65" s="1">
        <v>186.084</v>
      </c>
      <c r="AV65" s="1">
        <v>18.608000000000001</v>
      </c>
      <c r="AW65" s="1">
        <v>8325.7990000000009</v>
      </c>
      <c r="AX65" s="1"/>
      <c r="AY65" s="4">
        <v>19.552</v>
      </c>
      <c r="AZ65" s="1">
        <v>33.509</v>
      </c>
      <c r="BA65" s="4">
        <v>1.7000000000000001E-2</v>
      </c>
      <c r="BB65" s="4">
        <v>3318.9870000000001</v>
      </c>
      <c r="BC65" s="4">
        <v>3.6999999999999998E-2</v>
      </c>
      <c r="BD65" s="1">
        <v>4.0000000000000001E-3</v>
      </c>
      <c r="BE65" s="1">
        <v>3321.0210000000002</v>
      </c>
      <c r="BF65" s="1"/>
    </row>
    <row r="66" spans="1:58">
      <c r="A66" s="1">
        <v>7385</v>
      </c>
      <c r="B66" s="1">
        <v>2021</v>
      </c>
      <c r="C66" s="1" t="s">
        <v>123</v>
      </c>
      <c r="D66" s="1" t="s">
        <v>1095</v>
      </c>
      <c r="E66" s="1">
        <v>10566</v>
      </c>
      <c r="F66" s="1" t="s">
        <v>1022</v>
      </c>
      <c r="G66" s="1">
        <v>963</v>
      </c>
      <c r="H66" s="1" t="s">
        <v>1096</v>
      </c>
      <c r="I66" s="1">
        <v>14932</v>
      </c>
      <c r="J66" s="1" t="s">
        <v>1085</v>
      </c>
      <c r="K66" s="1" t="s">
        <v>995</v>
      </c>
      <c r="L66" s="1" t="s">
        <v>996</v>
      </c>
      <c r="M66" s="1" t="s">
        <v>997</v>
      </c>
      <c r="N66" s="1" t="s">
        <v>998</v>
      </c>
      <c r="O66" s="1" t="s">
        <v>999</v>
      </c>
      <c r="P66" s="1" t="s">
        <v>996</v>
      </c>
      <c r="Q66" s="1" t="s">
        <v>1000</v>
      </c>
      <c r="R66" s="1" t="s">
        <v>1097</v>
      </c>
      <c r="S66" s="1" t="s">
        <v>1098</v>
      </c>
      <c r="T66" s="1">
        <v>39.693494000000001</v>
      </c>
      <c r="U66" s="1">
        <v>-75.485810999999998</v>
      </c>
      <c r="V66" s="1" t="s">
        <v>1027</v>
      </c>
      <c r="W66" s="1">
        <v>2</v>
      </c>
      <c r="X66" s="1">
        <v>1</v>
      </c>
      <c r="Y66" s="1" t="s">
        <v>307</v>
      </c>
      <c r="Z66" s="4" t="s">
        <v>31</v>
      </c>
      <c r="AA66" s="1" t="s">
        <v>1027</v>
      </c>
      <c r="AB66" s="4">
        <v>0.18976999999999999</v>
      </c>
      <c r="AC66" s="4">
        <v>285</v>
      </c>
      <c r="AD66" s="1">
        <v>1</v>
      </c>
      <c r="AE66" s="1"/>
      <c r="AF66" s="1" t="s">
        <v>1027</v>
      </c>
      <c r="AG66" s="1">
        <v>847860.8</v>
      </c>
      <c r="AH66" s="1">
        <v>1.907</v>
      </c>
      <c r="AI66" s="1">
        <v>0.71774099999999996</v>
      </c>
      <c r="AJ66" s="1"/>
      <c r="AK66" s="1">
        <v>5301615.1310000001</v>
      </c>
      <c r="AL66" s="1">
        <v>2205104.12</v>
      </c>
      <c r="AM66" s="1">
        <v>5301615.1310000001</v>
      </c>
      <c r="AN66" s="1">
        <v>2205104.12</v>
      </c>
      <c r="AO66" s="4">
        <v>473773</v>
      </c>
      <c r="AP66" s="1">
        <v>210102</v>
      </c>
      <c r="AQ66" s="1">
        <v>326.834</v>
      </c>
      <c r="AR66" s="1">
        <v>129.50200000000001</v>
      </c>
      <c r="AS66" s="1">
        <v>342.44</v>
      </c>
      <c r="AT66" s="1">
        <v>543661.51500000001</v>
      </c>
      <c r="AU66" s="1">
        <v>100422.151</v>
      </c>
      <c r="AV66" s="1">
        <v>14634.998</v>
      </c>
      <c r="AW66" s="1">
        <v>547097.40700000001</v>
      </c>
      <c r="AX66" s="1"/>
      <c r="AY66" s="4">
        <v>1.38</v>
      </c>
      <c r="AZ66" s="1">
        <v>1.2330000000000001</v>
      </c>
      <c r="BA66" s="4">
        <v>1.446</v>
      </c>
      <c r="BB66" s="4">
        <v>2295.0300000000002</v>
      </c>
      <c r="BC66" s="4">
        <v>0.21199999999999999</v>
      </c>
      <c r="BD66" s="1">
        <v>3.1E-2</v>
      </c>
      <c r="BE66" s="1">
        <v>2309.5340000000001</v>
      </c>
      <c r="BF66" s="1"/>
    </row>
    <row r="67" spans="1:58">
      <c r="A67" s="1">
        <v>7386</v>
      </c>
      <c r="B67" s="1">
        <v>2021</v>
      </c>
      <c r="C67" s="1" t="s">
        <v>123</v>
      </c>
      <c r="D67" s="1" t="s">
        <v>289</v>
      </c>
      <c r="E67" s="1">
        <v>59297</v>
      </c>
      <c r="F67" s="1" t="s">
        <v>992</v>
      </c>
      <c r="G67" s="1">
        <v>15477</v>
      </c>
      <c r="H67" s="1" t="s">
        <v>1099</v>
      </c>
      <c r="I67" s="1">
        <v>59100</v>
      </c>
      <c r="J67" s="1" t="s">
        <v>994</v>
      </c>
      <c r="K67" s="1" t="s">
        <v>995</v>
      </c>
      <c r="L67" s="1" t="s">
        <v>996</v>
      </c>
      <c r="M67" s="1" t="s">
        <v>997</v>
      </c>
      <c r="N67" s="1" t="s">
        <v>998</v>
      </c>
      <c r="O67" s="1" t="s">
        <v>999</v>
      </c>
      <c r="P67" s="1" t="s">
        <v>996</v>
      </c>
      <c r="Q67" s="1" t="s">
        <v>1000</v>
      </c>
      <c r="R67" s="1" t="s">
        <v>1001</v>
      </c>
      <c r="S67" s="1" t="s">
        <v>1002</v>
      </c>
      <c r="T67" s="1">
        <v>40.47</v>
      </c>
      <c r="U67" s="1">
        <v>-74.685000000000002</v>
      </c>
      <c r="V67" s="1"/>
      <c r="W67" s="1">
        <v>1</v>
      </c>
      <c r="X67" s="1">
        <v>1</v>
      </c>
      <c r="Y67" s="1" t="s">
        <v>128</v>
      </c>
      <c r="Z67" s="4" t="s">
        <v>38</v>
      </c>
      <c r="AA67" s="1"/>
      <c r="AB67" s="4">
        <v>0.13797999999999999</v>
      </c>
      <c r="AC67" s="4">
        <v>1.5</v>
      </c>
      <c r="AD67" s="1"/>
      <c r="AE67" s="1"/>
      <c r="AF67" s="1"/>
      <c r="AG67" s="1"/>
      <c r="AH67" s="1"/>
      <c r="AI67" s="1"/>
      <c r="AJ67" s="1"/>
      <c r="AK67" s="1"/>
      <c r="AL67" s="1"/>
      <c r="AM67" s="1">
        <v>16033</v>
      </c>
      <c r="AN67" s="1">
        <v>8418</v>
      </c>
      <c r="AO67" s="4">
        <v>1813</v>
      </c>
      <c r="AP67" s="1">
        <v>952</v>
      </c>
      <c r="AQ67" s="1"/>
      <c r="AR67" s="1"/>
      <c r="AS67" s="1"/>
      <c r="AT67" s="1"/>
      <c r="AU67" s="1"/>
      <c r="AV67" s="1"/>
      <c r="AW67" s="1"/>
      <c r="AX67" s="1"/>
      <c r="AY67" s="4"/>
      <c r="AZ67" s="1"/>
      <c r="BA67" s="4"/>
      <c r="BB67" s="4"/>
      <c r="BC67" s="4"/>
      <c r="BD67" s="1"/>
      <c r="BE67" s="1"/>
      <c r="BF67" s="1"/>
    </row>
    <row r="68" spans="1:58">
      <c r="A68" s="1">
        <v>7387</v>
      </c>
      <c r="B68" s="1">
        <v>2021</v>
      </c>
      <c r="C68" s="1" t="s">
        <v>123</v>
      </c>
      <c r="D68" s="1" t="s">
        <v>291</v>
      </c>
      <c r="E68" s="1">
        <v>64380</v>
      </c>
      <c r="F68" s="1" t="s">
        <v>992</v>
      </c>
      <c r="G68" s="1">
        <v>15477</v>
      </c>
      <c r="H68" s="1" t="s">
        <v>993</v>
      </c>
      <c r="I68" s="1">
        <v>60025</v>
      </c>
      <c r="J68" s="1" t="s">
        <v>994</v>
      </c>
      <c r="K68" s="1" t="s">
        <v>995</v>
      </c>
      <c r="L68" s="1" t="s">
        <v>996</v>
      </c>
      <c r="M68" s="1" t="s">
        <v>997</v>
      </c>
      <c r="N68" s="1" t="s">
        <v>998</v>
      </c>
      <c r="O68" s="1" t="s">
        <v>999</v>
      </c>
      <c r="P68" s="1" t="s">
        <v>996</v>
      </c>
      <c r="Q68" s="1" t="s">
        <v>1000</v>
      </c>
      <c r="R68" s="1" t="s">
        <v>1009</v>
      </c>
      <c r="S68" s="1" t="s">
        <v>1010</v>
      </c>
      <c r="T68" s="1">
        <v>40.558790000000002</v>
      </c>
      <c r="U68" s="1">
        <v>-74.456460000000007</v>
      </c>
      <c r="V68" s="1"/>
      <c r="W68" s="1">
        <v>1</v>
      </c>
      <c r="X68" s="1">
        <v>1</v>
      </c>
      <c r="Y68" s="1" t="s">
        <v>128</v>
      </c>
      <c r="Z68" s="4" t="s">
        <v>38</v>
      </c>
      <c r="AA68" s="1"/>
      <c r="AB68" s="4">
        <v>9.035E-2</v>
      </c>
      <c r="AC68" s="4">
        <v>2</v>
      </c>
      <c r="AD68" s="1"/>
      <c r="AE68" s="1"/>
      <c r="AF68" s="1"/>
      <c r="AG68" s="1"/>
      <c r="AH68" s="1"/>
      <c r="AI68" s="1"/>
      <c r="AJ68" s="1"/>
      <c r="AK68" s="1"/>
      <c r="AL68" s="1"/>
      <c r="AM68" s="1">
        <v>13999</v>
      </c>
      <c r="AN68" s="1">
        <v>9052</v>
      </c>
      <c r="AO68" s="4">
        <v>1583</v>
      </c>
      <c r="AP68" s="1">
        <v>1024</v>
      </c>
      <c r="AQ68" s="1"/>
      <c r="AR68" s="1"/>
      <c r="AS68" s="1"/>
      <c r="AT68" s="1"/>
      <c r="AU68" s="1"/>
      <c r="AV68" s="1"/>
      <c r="AW68" s="1"/>
      <c r="AX68" s="1"/>
      <c r="AY68" s="4"/>
      <c r="AZ68" s="1"/>
      <c r="BA68" s="4"/>
      <c r="BB68" s="4"/>
      <c r="BC68" s="4"/>
      <c r="BD68" s="1"/>
      <c r="BE68" s="1"/>
      <c r="BF68" s="1"/>
    </row>
    <row r="69" spans="1:58">
      <c r="A69" s="1">
        <v>7388</v>
      </c>
      <c r="B69" s="1">
        <v>2021</v>
      </c>
      <c r="C69" s="1" t="s">
        <v>123</v>
      </c>
      <c r="D69" s="1" t="s">
        <v>293</v>
      </c>
      <c r="E69" s="1">
        <v>62616</v>
      </c>
      <c r="F69" s="1" t="s">
        <v>992</v>
      </c>
      <c r="G69" s="1">
        <v>15477</v>
      </c>
      <c r="H69" s="1" t="s">
        <v>1039</v>
      </c>
      <c r="I69" s="1">
        <v>62067</v>
      </c>
      <c r="J69" s="1" t="s">
        <v>994</v>
      </c>
      <c r="K69" s="1" t="s">
        <v>995</v>
      </c>
      <c r="L69" s="1" t="s">
        <v>996</v>
      </c>
      <c r="M69" s="1" t="s">
        <v>997</v>
      </c>
      <c r="N69" s="1" t="s">
        <v>998</v>
      </c>
      <c r="O69" s="1" t="s">
        <v>999</v>
      </c>
      <c r="P69" s="1" t="s">
        <v>996</v>
      </c>
      <c r="Q69" s="1" t="s">
        <v>1000</v>
      </c>
      <c r="R69" s="1" t="s">
        <v>1020</v>
      </c>
      <c r="S69" s="1" t="s">
        <v>1021</v>
      </c>
      <c r="T69" s="1">
        <v>40.859343000000003</v>
      </c>
      <c r="U69" s="1">
        <v>-74.302955999999995</v>
      </c>
      <c r="V69" s="1"/>
      <c r="W69" s="1">
        <v>1</v>
      </c>
      <c r="X69" s="1">
        <v>1</v>
      </c>
      <c r="Y69" s="1" t="s">
        <v>128</v>
      </c>
      <c r="Z69" s="4" t="s">
        <v>38</v>
      </c>
      <c r="AA69" s="1"/>
      <c r="AB69" s="4">
        <v>0.16728000000000001</v>
      </c>
      <c r="AC69" s="4">
        <v>1.5</v>
      </c>
      <c r="AD69" s="1"/>
      <c r="AE69" s="1"/>
      <c r="AF69" s="1"/>
      <c r="AG69" s="1"/>
      <c r="AH69" s="1"/>
      <c r="AI69" s="1"/>
      <c r="AJ69" s="1"/>
      <c r="AK69" s="1"/>
      <c r="AL69" s="1"/>
      <c r="AM69" s="1">
        <v>19439</v>
      </c>
      <c r="AN69" s="1">
        <v>10205</v>
      </c>
      <c r="AO69" s="4">
        <v>2198</v>
      </c>
      <c r="AP69" s="1">
        <v>1154</v>
      </c>
      <c r="AQ69" s="1"/>
      <c r="AR69" s="1"/>
      <c r="AS69" s="1"/>
      <c r="AT69" s="1"/>
      <c r="AU69" s="1"/>
      <c r="AV69" s="1"/>
      <c r="AW69" s="1"/>
      <c r="AX69" s="1"/>
      <c r="AY69" s="4"/>
      <c r="AZ69" s="1"/>
      <c r="BA69" s="4"/>
      <c r="BB69" s="4"/>
      <c r="BC69" s="4"/>
      <c r="BD69" s="1"/>
      <c r="BE69" s="1"/>
      <c r="BF69" s="1"/>
    </row>
    <row r="70" spans="1:58">
      <c r="A70" s="1">
        <v>7389</v>
      </c>
      <c r="B70" s="1">
        <v>2021</v>
      </c>
      <c r="C70" s="1" t="s">
        <v>123</v>
      </c>
      <c r="D70" s="1" t="s">
        <v>295</v>
      </c>
      <c r="E70" s="1">
        <v>59248</v>
      </c>
      <c r="F70" s="1" t="s">
        <v>992</v>
      </c>
      <c r="G70" s="1">
        <v>15477</v>
      </c>
      <c r="H70" s="1" t="s">
        <v>1100</v>
      </c>
      <c r="I70" s="1">
        <v>59063</v>
      </c>
      <c r="J70" s="1" t="s">
        <v>994</v>
      </c>
      <c r="K70" s="1" t="s">
        <v>995</v>
      </c>
      <c r="L70" s="1" t="s">
        <v>996</v>
      </c>
      <c r="M70" s="1" t="s">
        <v>997</v>
      </c>
      <c r="N70" s="1" t="s">
        <v>998</v>
      </c>
      <c r="O70" s="1" t="s">
        <v>999</v>
      </c>
      <c r="P70" s="1" t="s">
        <v>996</v>
      </c>
      <c r="Q70" s="1" t="s">
        <v>1000</v>
      </c>
      <c r="R70" s="1" t="s">
        <v>1079</v>
      </c>
      <c r="S70" s="1" t="s">
        <v>1080</v>
      </c>
      <c r="T70" s="1">
        <v>39.923056000000003</v>
      </c>
      <c r="U70" s="1">
        <v>-75.127499999999998</v>
      </c>
      <c r="V70" s="1"/>
      <c r="W70" s="1">
        <v>1</v>
      </c>
      <c r="X70" s="1">
        <v>1</v>
      </c>
      <c r="Y70" s="1" t="s">
        <v>128</v>
      </c>
      <c r="Z70" s="4" t="s">
        <v>38</v>
      </c>
      <c r="AA70" s="1"/>
      <c r="AB70" s="4">
        <v>0</v>
      </c>
      <c r="AC70" s="4">
        <v>1.5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4">
        <v>0</v>
      </c>
      <c r="AP70" s="1">
        <v>0</v>
      </c>
      <c r="AQ70" s="1"/>
      <c r="AR70" s="1"/>
      <c r="AS70" s="1"/>
      <c r="AT70" s="1"/>
      <c r="AU70" s="1"/>
      <c r="AV70" s="1"/>
      <c r="AW70" s="1"/>
      <c r="AX70" s="1"/>
      <c r="AY70" s="4"/>
      <c r="AZ70" s="1"/>
      <c r="BA70" s="4"/>
      <c r="BB70" s="4"/>
      <c r="BC70" s="4"/>
      <c r="BD70" s="1"/>
      <c r="BE70" s="1"/>
      <c r="BF70" s="1"/>
    </row>
    <row r="71" spans="1:58">
      <c r="A71" s="1">
        <v>7390</v>
      </c>
      <c r="B71" s="1">
        <v>2021</v>
      </c>
      <c r="C71" s="1" t="s">
        <v>123</v>
      </c>
      <c r="D71" s="1" t="s">
        <v>296</v>
      </c>
      <c r="E71" s="1">
        <v>63971</v>
      </c>
      <c r="F71" s="1" t="s">
        <v>1022</v>
      </c>
      <c r="G71" s="1">
        <v>963</v>
      </c>
      <c r="H71" s="1" t="s">
        <v>1101</v>
      </c>
      <c r="I71" s="1">
        <v>63625</v>
      </c>
      <c r="J71" s="1" t="s">
        <v>994</v>
      </c>
      <c r="K71" s="1" t="s">
        <v>995</v>
      </c>
      <c r="L71" s="1" t="s">
        <v>996</v>
      </c>
      <c r="M71" s="1" t="s">
        <v>997</v>
      </c>
      <c r="N71" s="1" t="s">
        <v>998</v>
      </c>
      <c r="O71" s="1" t="s">
        <v>999</v>
      </c>
      <c r="P71" s="1" t="s">
        <v>996</v>
      </c>
      <c r="Q71" s="1" t="s">
        <v>1000</v>
      </c>
      <c r="R71" s="1" t="s">
        <v>1050</v>
      </c>
      <c r="S71" s="1" t="s">
        <v>1051</v>
      </c>
      <c r="T71" s="1">
        <v>39.415336000000003</v>
      </c>
      <c r="U71" s="1">
        <v>-75.235660999999993</v>
      </c>
      <c r="V71" s="1"/>
      <c r="W71" s="1">
        <v>1</v>
      </c>
      <c r="X71" s="1">
        <v>1</v>
      </c>
      <c r="Y71" s="1" t="s">
        <v>128</v>
      </c>
      <c r="Z71" s="4" t="s">
        <v>38</v>
      </c>
      <c r="AA71" s="1"/>
      <c r="AB71" s="4">
        <v>0.18234</v>
      </c>
      <c r="AC71" s="4">
        <v>1.5</v>
      </c>
      <c r="AD71" s="1"/>
      <c r="AE71" s="1"/>
      <c r="AF71" s="1"/>
      <c r="AG71" s="1"/>
      <c r="AH71" s="1"/>
      <c r="AI71" s="1"/>
      <c r="AJ71" s="1"/>
      <c r="AK71" s="1"/>
      <c r="AL71" s="1"/>
      <c r="AM71" s="1">
        <v>21189</v>
      </c>
      <c r="AN71" s="1">
        <v>13020</v>
      </c>
      <c r="AO71" s="4">
        <v>2396</v>
      </c>
      <c r="AP71" s="1">
        <v>1472</v>
      </c>
      <c r="AQ71" s="1"/>
      <c r="AR71" s="1"/>
      <c r="AS71" s="1"/>
      <c r="AT71" s="1"/>
      <c r="AU71" s="1"/>
      <c r="AV71" s="1"/>
      <c r="AW71" s="1"/>
      <c r="AX71" s="1"/>
      <c r="AY71" s="4"/>
      <c r="AZ71" s="1"/>
      <c r="BA71" s="4"/>
      <c r="BB71" s="4"/>
      <c r="BC71" s="4"/>
      <c r="BD71" s="1"/>
      <c r="BE71" s="1"/>
      <c r="BF71" s="1"/>
    </row>
    <row r="72" spans="1:58">
      <c r="A72" s="1">
        <v>7391</v>
      </c>
      <c r="B72" s="1">
        <v>2021</v>
      </c>
      <c r="C72" s="1" t="s">
        <v>123</v>
      </c>
      <c r="D72" s="1" t="s">
        <v>298</v>
      </c>
      <c r="E72" s="1">
        <v>60266</v>
      </c>
      <c r="F72" s="1" t="s">
        <v>1022</v>
      </c>
      <c r="G72" s="1">
        <v>963</v>
      </c>
      <c r="H72" s="1" t="s">
        <v>1032</v>
      </c>
      <c r="I72" s="1">
        <v>56990</v>
      </c>
      <c r="J72" s="1" t="s">
        <v>994</v>
      </c>
      <c r="K72" s="1" t="s">
        <v>995</v>
      </c>
      <c r="L72" s="1" t="s">
        <v>996</v>
      </c>
      <c r="M72" s="1" t="s">
        <v>997</v>
      </c>
      <c r="N72" s="1" t="s">
        <v>998</v>
      </c>
      <c r="O72" s="1" t="s">
        <v>999</v>
      </c>
      <c r="P72" s="1" t="s">
        <v>996</v>
      </c>
      <c r="Q72" s="1" t="s">
        <v>1000</v>
      </c>
      <c r="R72" s="1" t="s">
        <v>1024</v>
      </c>
      <c r="S72" s="1" t="s">
        <v>1025</v>
      </c>
      <c r="T72" s="1">
        <v>39.503337000000002</v>
      </c>
      <c r="U72" s="1">
        <v>-74.964482000000004</v>
      </c>
      <c r="V72" s="1"/>
      <c r="W72" s="1">
        <v>1</v>
      </c>
      <c r="X72" s="1">
        <v>1</v>
      </c>
      <c r="Y72" s="1" t="s">
        <v>128</v>
      </c>
      <c r="Z72" s="4" t="s">
        <v>38</v>
      </c>
      <c r="AA72" s="1"/>
      <c r="AB72" s="4">
        <v>0.18640999999999999</v>
      </c>
      <c r="AC72" s="4">
        <v>6.1</v>
      </c>
      <c r="AD72" s="1"/>
      <c r="AE72" s="1"/>
      <c r="AF72" s="1"/>
      <c r="AG72" s="1"/>
      <c r="AH72" s="1"/>
      <c r="AI72" s="1"/>
      <c r="AJ72" s="1"/>
      <c r="AK72" s="1"/>
      <c r="AL72" s="1"/>
      <c r="AM72" s="1">
        <v>88086</v>
      </c>
      <c r="AN72" s="1">
        <v>46244</v>
      </c>
      <c r="AO72" s="4">
        <v>9961</v>
      </c>
      <c r="AP72" s="1">
        <v>5229</v>
      </c>
      <c r="AQ72" s="1"/>
      <c r="AR72" s="1"/>
      <c r="AS72" s="1"/>
      <c r="AT72" s="1"/>
      <c r="AU72" s="1"/>
      <c r="AV72" s="1"/>
      <c r="AW72" s="1"/>
      <c r="AX72" s="1"/>
      <c r="AY72" s="4"/>
      <c r="AZ72" s="1"/>
      <c r="BA72" s="4"/>
      <c r="BB72" s="4"/>
      <c r="BC72" s="4"/>
      <c r="BD72" s="1"/>
      <c r="BE72" s="1"/>
      <c r="BF72" s="1"/>
    </row>
    <row r="73" spans="1:58">
      <c r="A73" s="1">
        <v>7392</v>
      </c>
      <c r="B73" s="1">
        <v>2021</v>
      </c>
      <c r="C73" s="1" t="s">
        <v>123</v>
      </c>
      <c r="D73" s="1" t="s">
        <v>300</v>
      </c>
      <c r="E73" s="1">
        <v>65623</v>
      </c>
      <c r="F73" s="1" t="s">
        <v>1022</v>
      </c>
      <c r="G73" s="1">
        <v>963</v>
      </c>
      <c r="H73" s="1" t="s">
        <v>1023</v>
      </c>
      <c r="I73" s="1">
        <v>63466</v>
      </c>
      <c r="J73" s="1" t="s">
        <v>994</v>
      </c>
      <c r="K73" s="1" t="s">
        <v>995</v>
      </c>
      <c r="L73" s="1" t="s">
        <v>996</v>
      </c>
      <c r="M73" s="1" t="s">
        <v>997</v>
      </c>
      <c r="N73" s="1" t="s">
        <v>998</v>
      </c>
      <c r="O73" s="1" t="s">
        <v>999</v>
      </c>
      <c r="P73" s="1" t="s">
        <v>996</v>
      </c>
      <c r="Q73" s="1" t="s">
        <v>1000</v>
      </c>
      <c r="R73" s="1" t="s">
        <v>1024</v>
      </c>
      <c r="S73" s="1" t="s">
        <v>1025</v>
      </c>
      <c r="T73" s="1">
        <v>39.551000000000002</v>
      </c>
      <c r="U73" s="1">
        <v>-74.626999999999995</v>
      </c>
      <c r="V73" s="1"/>
      <c r="W73" s="1">
        <v>1</v>
      </c>
      <c r="X73" s="1">
        <v>1</v>
      </c>
      <c r="Y73" s="1" t="s">
        <v>128</v>
      </c>
      <c r="Z73" s="4" t="s">
        <v>38</v>
      </c>
      <c r="AA73" s="1"/>
      <c r="AB73" s="4">
        <v>8.412E-2</v>
      </c>
      <c r="AC73" s="4">
        <v>1.6</v>
      </c>
      <c r="AD73" s="1"/>
      <c r="AE73" s="1"/>
      <c r="AF73" s="1"/>
      <c r="AG73" s="1"/>
      <c r="AH73" s="1"/>
      <c r="AI73" s="1"/>
      <c r="AJ73" s="1"/>
      <c r="AK73" s="1"/>
      <c r="AL73" s="1"/>
      <c r="AM73" s="1">
        <v>10427</v>
      </c>
      <c r="AN73" s="1">
        <v>7713</v>
      </c>
      <c r="AO73" s="4">
        <v>1179</v>
      </c>
      <c r="AP73" s="1">
        <v>872</v>
      </c>
      <c r="AQ73" s="1"/>
      <c r="AR73" s="1"/>
      <c r="AS73" s="1"/>
      <c r="AT73" s="1"/>
      <c r="AU73" s="1"/>
      <c r="AV73" s="1"/>
      <c r="AW73" s="1"/>
      <c r="AX73" s="1"/>
      <c r="AY73" s="4"/>
      <c r="AZ73" s="1"/>
      <c r="BA73" s="4"/>
      <c r="BB73" s="4"/>
      <c r="BC73" s="4"/>
      <c r="BD73" s="1"/>
      <c r="BE73" s="1"/>
      <c r="BF73" s="1"/>
    </row>
    <row r="74" spans="1:58">
      <c r="A74" s="1">
        <v>7393</v>
      </c>
      <c r="B74" s="1">
        <v>2021</v>
      </c>
      <c r="C74" s="1" t="s">
        <v>123</v>
      </c>
      <c r="D74" s="1" t="s">
        <v>302</v>
      </c>
      <c r="E74" s="1">
        <v>59630</v>
      </c>
      <c r="F74" s="1" t="s">
        <v>1005</v>
      </c>
      <c r="G74" s="1">
        <v>9726</v>
      </c>
      <c r="H74" s="1" t="s">
        <v>1102</v>
      </c>
      <c r="I74" s="1">
        <v>62060</v>
      </c>
      <c r="J74" s="1" t="s">
        <v>1017</v>
      </c>
      <c r="K74" s="1" t="s">
        <v>995</v>
      </c>
      <c r="L74" s="1" t="s">
        <v>996</v>
      </c>
      <c r="M74" s="1" t="s">
        <v>997</v>
      </c>
      <c r="N74" s="1" t="s">
        <v>998</v>
      </c>
      <c r="O74" s="1" t="s">
        <v>999</v>
      </c>
      <c r="P74" s="1" t="s">
        <v>996</v>
      </c>
      <c r="Q74" s="1" t="s">
        <v>1000</v>
      </c>
      <c r="R74" s="1" t="s">
        <v>1047</v>
      </c>
      <c r="S74" s="1" t="s">
        <v>1048</v>
      </c>
      <c r="T74" s="1">
        <v>40.236111000000001</v>
      </c>
      <c r="U74" s="1">
        <v>-74.321388999999996</v>
      </c>
      <c r="V74" s="1"/>
      <c r="W74" s="1">
        <v>1</v>
      </c>
      <c r="X74" s="1">
        <v>1</v>
      </c>
      <c r="Y74" s="1" t="s">
        <v>128</v>
      </c>
      <c r="Z74" s="4" t="s">
        <v>38</v>
      </c>
      <c r="AA74" s="1"/>
      <c r="AB74" s="4">
        <v>0.15769</v>
      </c>
      <c r="AC74" s="4">
        <v>5.2</v>
      </c>
      <c r="AD74" s="1"/>
      <c r="AE74" s="1"/>
      <c r="AF74" s="1"/>
      <c r="AG74" s="1"/>
      <c r="AH74" s="1"/>
      <c r="AI74" s="1"/>
      <c r="AJ74" s="1"/>
      <c r="AK74" s="1"/>
      <c r="AL74" s="1"/>
      <c r="AM74" s="1">
        <v>63521</v>
      </c>
      <c r="AN74" s="1">
        <v>33348</v>
      </c>
      <c r="AO74" s="4">
        <v>7183</v>
      </c>
      <c r="AP74" s="1">
        <v>3771</v>
      </c>
      <c r="AQ74" s="1"/>
      <c r="AR74" s="1"/>
      <c r="AS74" s="1"/>
      <c r="AT74" s="1"/>
      <c r="AU74" s="1"/>
      <c r="AV74" s="1"/>
      <c r="AW74" s="1"/>
      <c r="AX74" s="1"/>
      <c r="AY74" s="4"/>
      <c r="AZ74" s="1"/>
      <c r="BA74" s="4"/>
      <c r="BB74" s="4"/>
      <c r="BC74" s="4"/>
      <c r="BD74" s="1"/>
      <c r="BE74" s="1"/>
      <c r="BF74" s="1"/>
    </row>
    <row r="75" spans="1:58">
      <c r="A75" s="1">
        <v>7394</v>
      </c>
      <c r="B75" s="1">
        <v>2021</v>
      </c>
      <c r="C75" s="1" t="s">
        <v>123</v>
      </c>
      <c r="D75" s="1" t="s">
        <v>304</v>
      </c>
      <c r="E75" s="1">
        <v>60201</v>
      </c>
      <c r="F75" s="1" t="s">
        <v>1103</v>
      </c>
      <c r="G75" s="1">
        <v>14328</v>
      </c>
      <c r="H75" s="1" t="s">
        <v>1104</v>
      </c>
      <c r="I75" s="1">
        <v>57365</v>
      </c>
      <c r="J75" s="1" t="s">
        <v>994</v>
      </c>
      <c r="K75" s="1" t="s">
        <v>995</v>
      </c>
      <c r="L75" s="1" t="s">
        <v>996</v>
      </c>
      <c r="M75" s="1" t="s">
        <v>1007</v>
      </c>
      <c r="N75" s="1" t="s">
        <v>998</v>
      </c>
      <c r="O75" s="1" t="s">
        <v>999</v>
      </c>
      <c r="P75" s="1" t="s">
        <v>996</v>
      </c>
      <c r="Q75" s="1" t="s">
        <v>1000</v>
      </c>
      <c r="R75" s="1" t="s">
        <v>1079</v>
      </c>
      <c r="S75" s="1" t="s">
        <v>1080</v>
      </c>
      <c r="T75" s="1">
        <v>39.941853000000002</v>
      </c>
      <c r="U75" s="1">
        <v>-75.026207999999997</v>
      </c>
      <c r="V75" s="1"/>
      <c r="W75" s="1">
        <v>1</v>
      </c>
      <c r="X75" s="1">
        <v>1</v>
      </c>
      <c r="Y75" s="1" t="s">
        <v>128</v>
      </c>
      <c r="Z75" s="4" t="s">
        <v>38</v>
      </c>
      <c r="AA75" s="1"/>
      <c r="AB75" s="4">
        <v>0.16505</v>
      </c>
      <c r="AC75" s="4">
        <v>1.2</v>
      </c>
      <c r="AD75" s="1"/>
      <c r="AE75" s="1"/>
      <c r="AF75" s="1"/>
      <c r="AG75" s="1"/>
      <c r="AH75" s="1"/>
      <c r="AI75" s="1"/>
      <c r="AJ75" s="1"/>
      <c r="AK75" s="1"/>
      <c r="AL75" s="1"/>
      <c r="AM75" s="1">
        <v>15345</v>
      </c>
      <c r="AN75" s="1">
        <v>8055</v>
      </c>
      <c r="AO75" s="4">
        <v>1735</v>
      </c>
      <c r="AP75" s="1">
        <v>911</v>
      </c>
      <c r="AQ75" s="1"/>
      <c r="AR75" s="1"/>
      <c r="AS75" s="1"/>
      <c r="AT75" s="1"/>
      <c r="AU75" s="1"/>
      <c r="AV75" s="1"/>
      <c r="AW75" s="1"/>
      <c r="AX75" s="1"/>
      <c r="AY75" s="4"/>
      <c r="AZ75" s="1"/>
      <c r="BA75" s="4"/>
      <c r="BB75" s="4"/>
      <c r="BC75" s="4"/>
      <c r="BD75" s="1"/>
      <c r="BE75" s="1"/>
      <c r="BF75" s="1"/>
    </row>
    <row r="76" spans="1:58">
      <c r="A76" s="1">
        <v>7395</v>
      </c>
      <c r="B76" s="1">
        <v>2021</v>
      </c>
      <c r="C76" s="1" t="s">
        <v>123</v>
      </c>
      <c r="D76" s="1" t="s">
        <v>308</v>
      </c>
      <c r="E76" s="1">
        <v>63355</v>
      </c>
      <c r="F76" s="1" t="s">
        <v>992</v>
      </c>
      <c r="G76" s="1">
        <v>15477</v>
      </c>
      <c r="H76" s="1" t="s">
        <v>1039</v>
      </c>
      <c r="I76" s="1">
        <v>62067</v>
      </c>
      <c r="J76" s="1" t="s">
        <v>994</v>
      </c>
      <c r="K76" s="1" t="s">
        <v>995</v>
      </c>
      <c r="L76" s="1" t="s">
        <v>996</v>
      </c>
      <c r="M76" s="1" t="s">
        <v>997</v>
      </c>
      <c r="N76" s="1" t="s">
        <v>998</v>
      </c>
      <c r="O76" s="1" t="s">
        <v>999</v>
      </c>
      <c r="P76" s="1" t="s">
        <v>996</v>
      </c>
      <c r="Q76" s="1" t="s">
        <v>1000</v>
      </c>
      <c r="R76" s="1" t="s">
        <v>1009</v>
      </c>
      <c r="S76" s="1" t="s">
        <v>1010</v>
      </c>
      <c r="T76" s="1">
        <v>40.550342000000001</v>
      </c>
      <c r="U76" s="1">
        <v>-74.482968999999997</v>
      </c>
      <c r="V76" s="1"/>
      <c r="W76" s="1">
        <v>1</v>
      </c>
      <c r="X76" s="1">
        <v>1</v>
      </c>
      <c r="Y76" s="1" t="s">
        <v>128</v>
      </c>
      <c r="Z76" s="4" t="s">
        <v>38</v>
      </c>
      <c r="AA76" s="1"/>
      <c r="AB76" s="4">
        <v>0.25187999999999999</v>
      </c>
      <c r="AC76" s="4">
        <v>1.4</v>
      </c>
      <c r="AD76" s="1"/>
      <c r="AE76" s="1"/>
      <c r="AF76" s="1"/>
      <c r="AG76" s="1"/>
      <c r="AH76" s="1"/>
      <c r="AI76" s="1"/>
      <c r="AJ76" s="1"/>
      <c r="AK76" s="1"/>
      <c r="AL76" s="1"/>
      <c r="AM76" s="1">
        <v>27316</v>
      </c>
      <c r="AN76" s="1">
        <v>14341</v>
      </c>
      <c r="AO76" s="4">
        <v>3089</v>
      </c>
      <c r="AP76" s="1">
        <v>1622</v>
      </c>
      <c r="AQ76" s="1"/>
      <c r="AR76" s="1"/>
      <c r="AS76" s="1"/>
      <c r="AT76" s="1"/>
      <c r="AU76" s="1"/>
      <c r="AV76" s="1"/>
      <c r="AW76" s="1"/>
      <c r="AX76" s="1"/>
      <c r="AY76" s="4"/>
      <c r="AZ76" s="1"/>
      <c r="BA76" s="4"/>
      <c r="BB76" s="4"/>
      <c r="BC76" s="4"/>
      <c r="BD76" s="1"/>
      <c r="BE76" s="1"/>
      <c r="BF76" s="1"/>
    </row>
    <row r="77" spans="1:58">
      <c r="A77" s="1">
        <v>7396</v>
      </c>
      <c r="B77" s="1">
        <v>2021</v>
      </c>
      <c r="C77" s="1" t="s">
        <v>123</v>
      </c>
      <c r="D77" s="1" t="s">
        <v>310</v>
      </c>
      <c r="E77" s="1">
        <v>57734</v>
      </c>
      <c r="F77" s="1" t="s">
        <v>992</v>
      </c>
      <c r="G77" s="1">
        <v>15477</v>
      </c>
      <c r="H77" s="1" t="s">
        <v>1105</v>
      </c>
      <c r="I77" s="1">
        <v>57049</v>
      </c>
      <c r="J77" s="1" t="s">
        <v>994</v>
      </c>
      <c r="K77" s="1" t="s">
        <v>995</v>
      </c>
      <c r="L77" s="1" t="s">
        <v>996</v>
      </c>
      <c r="M77" s="1" t="s">
        <v>997</v>
      </c>
      <c r="N77" s="1" t="s">
        <v>998</v>
      </c>
      <c r="O77" s="1" t="s">
        <v>999</v>
      </c>
      <c r="P77" s="1" t="s">
        <v>996</v>
      </c>
      <c r="Q77" s="1" t="s">
        <v>1000</v>
      </c>
      <c r="R77" s="1" t="s">
        <v>1079</v>
      </c>
      <c r="S77" s="1" t="s">
        <v>1080</v>
      </c>
      <c r="T77" s="1">
        <v>39.876111000000002</v>
      </c>
      <c r="U77" s="1">
        <v>-75.008611000000002</v>
      </c>
      <c r="V77" s="1"/>
      <c r="W77" s="1">
        <v>1</v>
      </c>
      <c r="X77" s="1">
        <v>1</v>
      </c>
      <c r="Y77" s="1" t="s">
        <v>128</v>
      </c>
      <c r="Z77" s="4" t="s">
        <v>38</v>
      </c>
      <c r="AA77" s="1"/>
      <c r="AB77" s="4">
        <v>0.15037</v>
      </c>
      <c r="AC77" s="4">
        <v>1.1000000000000001</v>
      </c>
      <c r="AD77" s="1"/>
      <c r="AE77" s="1"/>
      <c r="AF77" s="1"/>
      <c r="AG77" s="1"/>
      <c r="AH77" s="1"/>
      <c r="AI77" s="1"/>
      <c r="AJ77" s="1"/>
      <c r="AK77" s="1"/>
      <c r="AL77" s="1"/>
      <c r="AM77" s="1">
        <v>12815</v>
      </c>
      <c r="AN77" s="1">
        <v>6728</v>
      </c>
      <c r="AO77" s="4">
        <v>1449</v>
      </c>
      <c r="AP77" s="1">
        <v>761</v>
      </c>
      <c r="AQ77" s="1"/>
      <c r="AR77" s="1"/>
      <c r="AS77" s="1"/>
      <c r="AT77" s="1"/>
      <c r="AU77" s="1"/>
      <c r="AV77" s="1"/>
      <c r="AW77" s="1"/>
      <c r="AX77" s="1"/>
      <c r="AY77" s="4"/>
      <c r="AZ77" s="1"/>
      <c r="BA77" s="4"/>
      <c r="BB77" s="4"/>
      <c r="BC77" s="4"/>
      <c r="BD77" s="1"/>
      <c r="BE77" s="1"/>
      <c r="BF77" s="1"/>
    </row>
    <row r="78" spans="1:58">
      <c r="A78" s="1">
        <v>7397</v>
      </c>
      <c r="B78" s="1">
        <v>2021</v>
      </c>
      <c r="C78" s="1" t="s">
        <v>123</v>
      </c>
      <c r="D78" s="1" t="s">
        <v>312</v>
      </c>
      <c r="E78" s="1">
        <v>58094</v>
      </c>
      <c r="F78" s="1" t="s">
        <v>992</v>
      </c>
      <c r="G78" s="1">
        <v>15477</v>
      </c>
      <c r="H78" s="1" t="s">
        <v>1066</v>
      </c>
      <c r="I78" s="1">
        <v>57474</v>
      </c>
      <c r="J78" s="1" t="s">
        <v>994</v>
      </c>
      <c r="K78" s="1" t="s">
        <v>995</v>
      </c>
      <c r="L78" s="1" t="s">
        <v>996</v>
      </c>
      <c r="M78" s="1" t="s">
        <v>997</v>
      </c>
      <c r="N78" s="1" t="s">
        <v>998</v>
      </c>
      <c r="O78" s="1" t="s">
        <v>999</v>
      </c>
      <c r="P78" s="1" t="s">
        <v>996</v>
      </c>
      <c r="Q78" s="1" t="s">
        <v>1000</v>
      </c>
      <c r="R78" s="1" t="s">
        <v>1029</v>
      </c>
      <c r="S78" s="1" t="s">
        <v>1030</v>
      </c>
      <c r="T78" s="1">
        <v>40.104166999999997</v>
      </c>
      <c r="U78" s="1">
        <v>-74.812777999999994</v>
      </c>
      <c r="V78" s="1"/>
      <c r="W78" s="1">
        <v>1</v>
      </c>
      <c r="X78" s="1">
        <v>1</v>
      </c>
      <c r="Y78" s="1" t="s">
        <v>128</v>
      </c>
      <c r="Z78" s="4" t="s">
        <v>38</v>
      </c>
      <c r="AA78" s="1"/>
      <c r="AB78" s="4"/>
      <c r="AC78" s="4">
        <v>2.1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4"/>
      <c r="AP78" s="1"/>
      <c r="AQ78" s="1"/>
      <c r="AR78" s="1"/>
      <c r="AS78" s="1"/>
      <c r="AT78" s="1"/>
      <c r="AU78" s="1"/>
      <c r="AV78" s="1"/>
      <c r="AW78" s="1"/>
      <c r="AX78" s="1"/>
      <c r="AY78" s="4"/>
      <c r="AZ78" s="1"/>
      <c r="BA78" s="4"/>
      <c r="BB78" s="4"/>
      <c r="BC78" s="4"/>
      <c r="BD78" s="1"/>
      <c r="BE78" s="1"/>
      <c r="BF78" s="1"/>
    </row>
    <row r="79" spans="1:58">
      <c r="A79" s="1">
        <v>7398</v>
      </c>
      <c r="B79" s="1">
        <v>2021</v>
      </c>
      <c r="C79" s="1" t="s">
        <v>123</v>
      </c>
      <c r="D79" s="1" t="s">
        <v>314</v>
      </c>
      <c r="E79" s="1">
        <v>65465</v>
      </c>
      <c r="F79" s="1" t="s">
        <v>992</v>
      </c>
      <c r="G79" s="1">
        <v>15477</v>
      </c>
      <c r="H79" s="1" t="s">
        <v>992</v>
      </c>
      <c r="I79" s="1">
        <v>15477</v>
      </c>
      <c r="J79" s="1" t="s">
        <v>1077</v>
      </c>
      <c r="K79" s="1" t="s">
        <v>995</v>
      </c>
      <c r="L79" s="1" t="s">
        <v>996</v>
      </c>
      <c r="M79" s="1" t="s">
        <v>997</v>
      </c>
      <c r="N79" s="1" t="s">
        <v>998</v>
      </c>
      <c r="O79" s="1" t="s">
        <v>999</v>
      </c>
      <c r="P79" s="1" t="s">
        <v>996</v>
      </c>
      <c r="Q79" s="1" t="s">
        <v>1000</v>
      </c>
      <c r="R79" s="1" t="s">
        <v>1029</v>
      </c>
      <c r="S79" s="1" t="s">
        <v>1030</v>
      </c>
      <c r="T79" s="1">
        <v>40.015830000000001</v>
      </c>
      <c r="U79" s="1">
        <v>-74.983549999999994</v>
      </c>
      <c r="V79" s="1"/>
      <c r="W79" s="1">
        <v>1</v>
      </c>
      <c r="X79" s="1">
        <v>1</v>
      </c>
      <c r="Y79" s="1" t="s">
        <v>128</v>
      </c>
      <c r="Z79" s="4" t="s">
        <v>38</v>
      </c>
      <c r="AA79" s="1"/>
      <c r="AB79" s="4">
        <v>0.19586000000000001</v>
      </c>
      <c r="AC79" s="4">
        <v>10</v>
      </c>
      <c r="AD79" s="1"/>
      <c r="AE79" s="1"/>
      <c r="AF79" s="1"/>
      <c r="AG79" s="1"/>
      <c r="AH79" s="1"/>
      <c r="AI79" s="1"/>
      <c r="AJ79" s="1"/>
      <c r="AK79" s="1"/>
      <c r="AL79" s="1"/>
      <c r="AM79" s="1">
        <v>151720</v>
      </c>
      <c r="AN79" s="1">
        <v>79653</v>
      </c>
      <c r="AO79" s="4">
        <v>17157</v>
      </c>
      <c r="AP79" s="1">
        <v>9007</v>
      </c>
      <c r="AQ79" s="1"/>
      <c r="AR79" s="1"/>
      <c r="AS79" s="1"/>
      <c r="AT79" s="1"/>
      <c r="AU79" s="1"/>
      <c r="AV79" s="1"/>
      <c r="AW79" s="1"/>
      <c r="AX79" s="1"/>
      <c r="AY79" s="4"/>
      <c r="AZ79" s="1"/>
      <c r="BA79" s="4"/>
      <c r="BB79" s="4"/>
      <c r="BC79" s="4"/>
      <c r="BD79" s="1"/>
      <c r="BE79" s="1"/>
      <c r="BF79" s="1"/>
    </row>
    <row r="80" spans="1:58">
      <c r="A80" s="1">
        <v>7399</v>
      </c>
      <c r="B80" s="1">
        <v>2021</v>
      </c>
      <c r="C80" s="1" t="s">
        <v>123</v>
      </c>
      <c r="D80" s="1" t="s">
        <v>316</v>
      </c>
      <c r="E80" s="1">
        <v>58208</v>
      </c>
      <c r="F80" s="1" t="s">
        <v>1106</v>
      </c>
      <c r="G80" s="1">
        <v>13119</v>
      </c>
      <c r="H80" s="1" t="s">
        <v>1107</v>
      </c>
      <c r="I80" s="1">
        <v>58179</v>
      </c>
      <c r="J80" s="1" t="s">
        <v>994</v>
      </c>
      <c r="K80" s="1" t="s">
        <v>995</v>
      </c>
      <c r="L80" s="1" t="s">
        <v>996</v>
      </c>
      <c r="M80" s="1" t="s">
        <v>997</v>
      </c>
      <c r="N80" s="1" t="s">
        <v>998</v>
      </c>
      <c r="O80" s="1" t="s">
        <v>999</v>
      </c>
      <c r="P80" s="1" t="s">
        <v>996</v>
      </c>
      <c r="Q80" s="1" t="s">
        <v>1000</v>
      </c>
      <c r="R80" s="1" t="s">
        <v>1009</v>
      </c>
      <c r="S80" s="1" t="s">
        <v>1010</v>
      </c>
      <c r="T80" s="1">
        <v>40.465277999999998</v>
      </c>
      <c r="U80" s="1">
        <v>-74.393889000000001</v>
      </c>
      <c r="V80" s="1"/>
      <c r="W80" s="1">
        <v>1</v>
      </c>
      <c r="X80" s="1">
        <v>1</v>
      </c>
      <c r="Y80" s="1" t="s">
        <v>156</v>
      </c>
      <c r="Z80" s="4" t="s">
        <v>29</v>
      </c>
      <c r="AA80" s="1"/>
      <c r="AB80" s="4">
        <v>0.26108999999999999</v>
      </c>
      <c r="AC80" s="4">
        <v>9.6</v>
      </c>
      <c r="AD80" s="1">
        <v>0.89817589421613397</v>
      </c>
      <c r="AE80" s="1" t="s">
        <v>1027</v>
      </c>
      <c r="AF80" s="1"/>
      <c r="AG80" s="1"/>
      <c r="AH80" s="1"/>
      <c r="AI80" s="1"/>
      <c r="AJ80" s="1"/>
      <c r="AK80" s="1">
        <v>427798</v>
      </c>
      <c r="AL80" s="1">
        <v>190420</v>
      </c>
      <c r="AM80" s="1">
        <v>427798</v>
      </c>
      <c r="AN80" s="1">
        <v>190420</v>
      </c>
      <c r="AO80" s="4">
        <v>21957</v>
      </c>
      <c r="AP80" s="1">
        <v>9773</v>
      </c>
      <c r="AQ80" s="1">
        <v>0</v>
      </c>
      <c r="AR80" s="1">
        <v>0</v>
      </c>
      <c r="AS80" s="1">
        <v>4.26</v>
      </c>
      <c r="AT80" s="1">
        <v>11016.450999999999</v>
      </c>
      <c r="AU80" s="1">
        <v>382.476</v>
      </c>
      <c r="AV80" s="1">
        <v>38.247999999999998</v>
      </c>
      <c r="AW80" s="1">
        <v>11026.931</v>
      </c>
      <c r="AX80" s="1"/>
      <c r="AY80" s="4">
        <v>0</v>
      </c>
      <c r="AZ80" s="1">
        <v>0</v>
      </c>
      <c r="BA80" s="4">
        <v>0.38800000000000001</v>
      </c>
      <c r="BB80" s="4">
        <v>1003.457</v>
      </c>
      <c r="BC80" s="4">
        <v>1.7000000000000001E-2</v>
      </c>
      <c r="BD80" s="1">
        <v>2E-3</v>
      </c>
      <c r="BE80" s="1">
        <v>1004.4109999999999</v>
      </c>
      <c r="BF80" s="1"/>
    </row>
    <row r="81" spans="1:58">
      <c r="A81" s="1">
        <v>7400</v>
      </c>
      <c r="B81" s="1">
        <v>2021</v>
      </c>
      <c r="C81" s="1" t="s">
        <v>123</v>
      </c>
      <c r="D81" s="1" t="s">
        <v>317</v>
      </c>
      <c r="E81" s="1">
        <v>10122</v>
      </c>
      <c r="F81" s="1" t="s">
        <v>1005</v>
      </c>
      <c r="G81" s="1">
        <v>9726</v>
      </c>
      <c r="H81" s="1" t="s">
        <v>1108</v>
      </c>
      <c r="I81" s="1">
        <v>62860</v>
      </c>
      <c r="J81" s="1" t="s">
        <v>1036</v>
      </c>
      <c r="K81" s="1" t="s">
        <v>995</v>
      </c>
      <c r="L81" s="1" t="s">
        <v>996</v>
      </c>
      <c r="M81" s="1" t="s">
        <v>997</v>
      </c>
      <c r="N81" s="1" t="s">
        <v>998</v>
      </c>
      <c r="O81" s="1" t="s">
        <v>999</v>
      </c>
      <c r="P81" s="1" t="s">
        <v>996</v>
      </c>
      <c r="Q81" s="1" t="s">
        <v>1000</v>
      </c>
      <c r="R81" s="1" t="s">
        <v>1001</v>
      </c>
      <c r="S81" s="1" t="s">
        <v>1002</v>
      </c>
      <c r="T81" s="1">
        <v>40.624000000000002</v>
      </c>
      <c r="U81" s="1">
        <v>-74.634</v>
      </c>
      <c r="V81" s="1"/>
      <c r="W81" s="1">
        <v>1</v>
      </c>
      <c r="X81" s="1">
        <v>1</v>
      </c>
      <c r="Y81" s="1" t="s">
        <v>166</v>
      </c>
      <c r="Z81" s="4" t="s">
        <v>32</v>
      </c>
      <c r="AA81" s="1"/>
      <c r="AB81" s="4">
        <v>0.58176000000000005</v>
      </c>
      <c r="AC81" s="4">
        <v>5</v>
      </c>
      <c r="AD81" s="1">
        <v>0.36373668188736702</v>
      </c>
      <c r="AE81" s="1"/>
      <c r="AF81" s="1" t="s">
        <v>1027</v>
      </c>
      <c r="AG81" s="1">
        <v>231049.60000000001</v>
      </c>
      <c r="AH81" s="1">
        <v>0.376</v>
      </c>
      <c r="AI81" s="1">
        <v>0.33416099999999999</v>
      </c>
      <c r="AJ81" s="1"/>
      <c r="AK81" s="1">
        <v>134516.45699999999</v>
      </c>
      <c r="AL81" s="1">
        <v>64908.743000000002</v>
      </c>
      <c r="AM81" s="1">
        <v>134516.45699999999</v>
      </c>
      <c r="AN81" s="1">
        <v>64908.743000000002</v>
      </c>
      <c r="AO81" s="4">
        <v>25481</v>
      </c>
      <c r="AP81" s="1">
        <v>12718</v>
      </c>
      <c r="AQ81" s="1">
        <v>22.654</v>
      </c>
      <c r="AR81" s="1">
        <v>10.932</v>
      </c>
      <c r="AS81" s="1">
        <v>0.215</v>
      </c>
      <c r="AT81" s="1">
        <v>7861.7510000000002</v>
      </c>
      <c r="AU81" s="1">
        <v>296.58300000000003</v>
      </c>
      <c r="AV81" s="1">
        <v>29.661999999999999</v>
      </c>
      <c r="AW81" s="1">
        <v>7869.8779999999997</v>
      </c>
      <c r="AX81" s="1"/>
      <c r="AY81" s="4">
        <v>1.778</v>
      </c>
      <c r="AZ81" s="1">
        <v>1.7190000000000001</v>
      </c>
      <c r="BA81" s="4">
        <v>1.7000000000000001E-2</v>
      </c>
      <c r="BB81" s="4">
        <v>617.06799999999998</v>
      </c>
      <c r="BC81" s="4">
        <v>1.2E-2</v>
      </c>
      <c r="BD81" s="1">
        <v>1E-3</v>
      </c>
      <c r="BE81" s="1">
        <v>617.70600000000002</v>
      </c>
      <c r="BF81" s="1"/>
    </row>
    <row r="82" spans="1:58">
      <c r="A82" s="1">
        <v>7401</v>
      </c>
      <c r="B82" s="1">
        <v>2021</v>
      </c>
      <c r="C82" s="1" t="s">
        <v>123</v>
      </c>
      <c r="D82" s="1" t="s">
        <v>319</v>
      </c>
      <c r="E82" s="1">
        <v>58235</v>
      </c>
      <c r="F82" s="1" t="s">
        <v>1022</v>
      </c>
      <c r="G82" s="1">
        <v>963</v>
      </c>
      <c r="H82" s="1" t="s">
        <v>1090</v>
      </c>
      <c r="I82" s="1">
        <v>19856</v>
      </c>
      <c r="J82" s="1" t="s">
        <v>1077</v>
      </c>
      <c r="K82" s="1" t="s">
        <v>995</v>
      </c>
      <c r="L82" s="1" t="s">
        <v>996</v>
      </c>
      <c r="M82" s="1" t="s">
        <v>997</v>
      </c>
      <c r="N82" s="1" t="s">
        <v>998</v>
      </c>
      <c r="O82" s="1" t="s">
        <v>999</v>
      </c>
      <c r="P82" s="1" t="s">
        <v>996</v>
      </c>
      <c r="Q82" s="1" t="s">
        <v>1000</v>
      </c>
      <c r="R82" s="1" t="s">
        <v>1050</v>
      </c>
      <c r="S82" s="1" t="s">
        <v>1051</v>
      </c>
      <c r="T82" s="1">
        <v>39.424444000000001</v>
      </c>
      <c r="U82" s="1">
        <v>-75.02</v>
      </c>
      <c r="V82" s="1" t="s">
        <v>1027</v>
      </c>
      <c r="W82" s="1">
        <v>1</v>
      </c>
      <c r="X82" s="1">
        <v>1</v>
      </c>
      <c r="Y82" s="1" t="s">
        <v>166</v>
      </c>
      <c r="Z82" s="4" t="s">
        <v>32</v>
      </c>
      <c r="AA82" s="1"/>
      <c r="AB82" s="4">
        <v>8.4620000000000001E-2</v>
      </c>
      <c r="AC82" s="4">
        <v>73</v>
      </c>
      <c r="AD82" s="1">
        <v>1</v>
      </c>
      <c r="AE82" s="1"/>
      <c r="AF82" s="1"/>
      <c r="AG82" s="1"/>
      <c r="AH82" s="1"/>
      <c r="AI82" s="1"/>
      <c r="AJ82" s="1"/>
      <c r="AK82" s="1">
        <v>528559.71499999997</v>
      </c>
      <c r="AL82" s="1">
        <v>379003.81800000003</v>
      </c>
      <c r="AM82" s="1">
        <v>528559.71499999997</v>
      </c>
      <c r="AN82" s="1">
        <v>379003.81800000003</v>
      </c>
      <c r="AO82" s="4">
        <v>54110</v>
      </c>
      <c r="AP82" s="1">
        <v>38800</v>
      </c>
      <c r="AQ82" s="1">
        <v>3.5750000000000002</v>
      </c>
      <c r="AR82" s="1">
        <v>2.4239999999999999</v>
      </c>
      <c r="AS82" s="1">
        <v>0.159</v>
      </c>
      <c r="AT82" s="1">
        <v>31411.594000000001</v>
      </c>
      <c r="AU82" s="1">
        <v>1242.6959999999999</v>
      </c>
      <c r="AV82" s="1">
        <v>124.27</v>
      </c>
      <c r="AW82" s="1">
        <v>31445.644</v>
      </c>
      <c r="AX82" s="1"/>
      <c r="AY82" s="4">
        <v>0.13200000000000001</v>
      </c>
      <c r="AZ82" s="1">
        <v>0.125</v>
      </c>
      <c r="BA82" s="4">
        <v>6.0000000000000001E-3</v>
      </c>
      <c r="BB82" s="4">
        <v>1161.027</v>
      </c>
      <c r="BC82" s="4">
        <v>2.3E-2</v>
      </c>
      <c r="BD82" s="1">
        <v>2E-3</v>
      </c>
      <c r="BE82" s="1">
        <v>1162.2860000000001</v>
      </c>
      <c r="BF82" s="1"/>
    </row>
    <row r="83" spans="1:58">
      <c r="A83" s="1">
        <v>7402</v>
      </c>
      <c r="B83" s="1">
        <v>2021</v>
      </c>
      <c r="C83" s="1" t="s">
        <v>123</v>
      </c>
      <c r="D83" s="1" t="s">
        <v>320</v>
      </c>
      <c r="E83" s="1">
        <v>58165</v>
      </c>
      <c r="F83" s="1" t="s">
        <v>992</v>
      </c>
      <c r="G83" s="1">
        <v>15477</v>
      </c>
      <c r="H83" s="1" t="s">
        <v>1109</v>
      </c>
      <c r="I83" s="1">
        <v>58137</v>
      </c>
      <c r="J83" s="1" t="s">
        <v>1036</v>
      </c>
      <c r="K83" s="1" t="s">
        <v>995</v>
      </c>
      <c r="L83" s="1" t="s">
        <v>996</v>
      </c>
      <c r="M83" s="1" t="s">
        <v>997</v>
      </c>
      <c r="N83" s="1" t="s">
        <v>998</v>
      </c>
      <c r="O83" s="1" t="s">
        <v>999</v>
      </c>
      <c r="P83" s="1" t="s">
        <v>996</v>
      </c>
      <c r="Q83" s="1" t="s">
        <v>1000</v>
      </c>
      <c r="R83" s="1" t="s">
        <v>1003</v>
      </c>
      <c r="S83" s="1" t="s">
        <v>1004</v>
      </c>
      <c r="T83" s="1">
        <v>40.269444</v>
      </c>
      <c r="U83" s="1">
        <v>-74.773332999999994</v>
      </c>
      <c r="V83" s="1"/>
      <c r="W83" s="1">
        <v>1</v>
      </c>
      <c r="X83" s="1">
        <v>1</v>
      </c>
      <c r="Y83" s="1" t="s">
        <v>166</v>
      </c>
      <c r="Z83" s="4" t="s">
        <v>32</v>
      </c>
      <c r="AA83" s="1"/>
      <c r="AB83" s="4">
        <v>0.58784000000000003</v>
      </c>
      <c r="AC83" s="4">
        <v>6.2</v>
      </c>
      <c r="AD83" s="1">
        <v>0.35359282172141199</v>
      </c>
      <c r="AE83" s="1"/>
      <c r="AF83" s="1" t="s">
        <v>1027</v>
      </c>
      <c r="AG83" s="1">
        <v>197851.2</v>
      </c>
      <c r="AH83" s="1">
        <v>0.55100000000000005</v>
      </c>
      <c r="AI83" s="1">
        <v>0.42341000000000001</v>
      </c>
      <c r="AJ83" s="1"/>
      <c r="AK83" s="1">
        <v>167898.253</v>
      </c>
      <c r="AL83" s="1">
        <v>84586.782999999996</v>
      </c>
      <c r="AM83" s="1">
        <v>167898.253</v>
      </c>
      <c r="AN83" s="1">
        <v>84586.782999999996</v>
      </c>
      <c r="AO83" s="4">
        <v>31927</v>
      </c>
      <c r="AP83" s="1">
        <v>16085</v>
      </c>
      <c r="AQ83" s="1">
        <v>227.815</v>
      </c>
      <c r="AR83" s="1">
        <v>114.773</v>
      </c>
      <c r="AS83" s="1">
        <v>0.26800000000000002</v>
      </c>
      <c r="AT83" s="1">
        <v>9812.7340000000004</v>
      </c>
      <c r="AU83" s="1">
        <v>370.15300000000002</v>
      </c>
      <c r="AV83" s="1">
        <v>37.015000000000001</v>
      </c>
      <c r="AW83" s="1">
        <v>9822.8770000000004</v>
      </c>
      <c r="AX83" s="1"/>
      <c r="AY83" s="4">
        <v>14.271000000000001</v>
      </c>
      <c r="AZ83" s="1">
        <v>14.271000000000001</v>
      </c>
      <c r="BA83" s="4">
        <v>1.7000000000000001E-2</v>
      </c>
      <c r="BB83" s="4">
        <v>614.69799999999998</v>
      </c>
      <c r="BC83" s="4">
        <v>1.2E-2</v>
      </c>
      <c r="BD83" s="1">
        <v>1E-3</v>
      </c>
      <c r="BE83" s="1">
        <v>615.33399999999995</v>
      </c>
      <c r="BF83" s="1"/>
    </row>
    <row r="84" spans="1:58">
      <c r="A84" s="1">
        <v>7403</v>
      </c>
      <c r="B84" s="1">
        <v>2021</v>
      </c>
      <c r="C84" s="1" t="s">
        <v>123</v>
      </c>
      <c r="D84" s="1" t="s">
        <v>322</v>
      </c>
      <c r="E84" s="1">
        <v>63356</v>
      </c>
      <c r="F84" s="1" t="s">
        <v>992</v>
      </c>
      <c r="G84" s="1">
        <v>15477</v>
      </c>
      <c r="H84" s="1" t="s">
        <v>1039</v>
      </c>
      <c r="I84" s="1">
        <v>62067</v>
      </c>
      <c r="J84" s="1" t="s">
        <v>994</v>
      </c>
      <c r="K84" s="1" t="s">
        <v>995</v>
      </c>
      <c r="L84" s="1" t="s">
        <v>996</v>
      </c>
      <c r="M84" s="1" t="s">
        <v>997</v>
      </c>
      <c r="N84" s="1" t="s">
        <v>998</v>
      </c>
      <c r="O84" s="1" t="s">
        <v>999</v>
      </c>
      <c r="P84" s="1" t="s">
        <v>996</v>
      </c>
      <c r="Q84" s="1" t="s">
        <v>1000</v>
      </c>
      <c r="R84" s="1" t="s">
        <v>1029</v>
      </c>
      <c r="S84" s="1" t="s">
        <v>1030</v>
      </c>
      <c r="T84" s="1">
        <v>40.152301999999999</v>
      </c>
      <c r="U84" s="1">
        <v>-74.657753999999997</v>
      </c>
      <c r="V84" s="1"/>
      <c r="W84" s="1">
        <v>1</v>
      </c>
      <c r="X84" s="1">
        <v>1</v>
      </c>
      <c r="Y84" s="1" t="s">
        <v>128</v>
      </c>
      <c r="Z84" s="4" t="s">
        <v>38</v>
      </c>
      <c r="AA84" s="1"/>
      <c r="AB84" s="4">
        <v>0.17892</v>
      </c>
      <c r="AC84" s="4">
        <v>1.9</v>
      </c>
      <c r="AD84" s="1"/>
      <c r="AE84" s="1"/>
      <c r="AF84" s="1"/>
      <c r="AG84" s="1"/>
      <c r="AH84" s="1"/>
      <c r="AI84" s="1"/>
      <c r="AJ84" s="1"/>
      <c r="AK84" s="1"/>
      <c r="AL84" s="1"/>
      <c r="AM84" s="1">
        <v>26334</v>
      </c>
      <c r="AN84" s="1">
        <v>13825</v>
      </c>
      <c r="AO84" s="4">
        <v>2978</v>
      </c>
      <c r="AP84" s="1">
        <v>1563</v>
      </c>
      <c r="AQ84" s="1"/>
      <c r="AR84" s="1"/>
      <c r="AS84" s="1"/>
      <c r="AT84" s="1"/>
      <c r="AU84" s="1"/>
      <c r="AV84" s="1"/>
      <c r="AW84" s="1"/>
      <c r="AX84" s="1"/>
      <c r="AY84" s="4"/>
      <c r="AZ84" s="1"/>
      <c r="BA84" s="4"/>
      <c r="BB84" s="4"/>
      <c r="BC84" s="4"/>
      <c r="BD84" s="1"/>
      <c r="BE84" s="1"/>
      <c r="BF84" s="1"/>
    </row>
    <row r="85" spans="1:58">
      <c r="A85" s="1">
        <v>7404</v>
      </c>
      <c r="B85" s="1">
        <v>2021</v>
      </c>
      <c r="C85" s="1" t="s">
        <v>123</v>
      </c>
      <c r="D85" s="1" t="s">
        <v>324</v>
      </c>
      <c r="E85" s="1">
        <v>63357</v>
      </c>
      <c r="F85" s="1" t="s">
        <v>992</v>
      </c>
      <c r="G85" s="1">
        <v>15477</v>
      </c>
      <c r="H85" s="1" t="s">
        <v>1039</v>
      </c>
      <c r="I85" s="1">
        <v>62067</v>
      </c>
      <c r="J85" s="1" t="s">
        <v>994</v>
      </c>
      <c r="K85" s="1" t="s">
        <v>995</v>
      </c>
      <c r="L85" s="1" t="s">
        <v>996</v>
      </c>
      <c r="M85" s="1" t="s">
        <v>997</v>
      </c>
      <c r="N85" s="1" t="s">
        <v>998</v>
      </c>
      <c r="O85" s="1" t="s">
        <v>999</v>
      </c>
      <c r="P85" s="1" t="s">
        <v>996</v>
      </c>
      <c r="Q85" s="1" t="s">
        <v>1000</v>
      </c>
      <c r="R85" s="1" t="s">
        <v>1082</v>
      </c>
      <c r="S85" s="1" t="s">
        <v>1083</v>
      </c>
      <c r="T85" s="1">
        <v>39.817318999999998</v>
      </c>
      <c r="U85" s="1">
        <v>-75.196873999999994</v>
      </c>
      <c r="V85" s="1"/>
      <c r="W85" s="1">
        <v>1</v>
      </c>
      <c r="X85" s="1">
        <v>1</v>
      </c>
      <c r="Y85" s="1" t="s">
        <v>128</v>
      </c>
      <c r="Z85" s="4" t="s">
        <v>38</v>
      </c>
      <c r="AA85" s="1"/>
      <c r="AB85" s="4">
        <v>0.1799</v>
      </c>
      <c r="AC85" s="4">
        <v>3.7</v>
      </c>
      <c r="AD85" s="1"/>
      <c r="AE85" s="1"/>
      <c r="AF85" s="1"/>
      <c r="AG85" s="1"/>
      <c r="AH85" s="1"/>
      <c r="AI85" s="1"/>
      <c r="AJ85" s="1"/>
      <c r="AK85" s="1"/>
      <c r="AL85" s="1"/>
      <c r="AM85" s="1">
        <v>51563</v>
      </c>
      <c r="AN85" s="1">
        <v>27071</v>
      </c>
      <c r="AO85" s="4">
        <v>5831</v>
      </c>
      <c r="AP85" s="1">
        <v>3061</v>
      </c>
      <c r="AQ85" s="1"/>
      <c r="AR85" s="1"/>
      <c r="AS85" s="1"/>
      <c r="AT85" s="1"/>
      <c r="AU85" s="1"/>
      <c r="AV85" s="1"/>
      <c r="AW85" s="1"/>
      <c r="AX85" s="1"/>
      <c r="AY85" s="4"/>
      <c r="AZ85" s="1"/>
      <c r="BA85" s="4"/>
      <c r="BB85" s="4"/>
      <c r="BC85" s="4"/>
      <c r="BD85" s="1"/>
      <c r="BE85" s="1"/>
      <c r="BF85" s="1"/>
    </row>
    <row r="86" spans="1:58">
      <c r="A86" s="1">
        <v>7405</v>
      </c>
      <c r="B86" s="1">
        <v>2021</v>
      </c>
      <c r="C86" s="1" t="s">
        <v>123</v>
      </c>
      <c r="D86" s="1" t="s">
        <v>326</v>
      </c>
      <c r="E86" s="1">
        <v>60776</v>
      </c>
      <c r="F86" s="1" t="s">
        <v>992</v>
      </c>
      <c r="G86" s="1">
        <v>15477</v>
      </c>
      <c r="H86" s="1" t="s">
        <v>326</v>
      </c>
      <c r="I86" s="1">
        <v>60462</v>
      </c>
      <c r="J86" s="1" t="s">
        <v>994</v>
      </c>
      <c r="K86" s="1" t="s">
        <v>995</v>
      </c>
      <c r="L86" s="1" t="s">
        <v>996</v>
      </c>
      <c r="M86" s="1" t="s">
        <v>997</v>
      </c>
      <c r="N86" s="1" t="s">
        <v>998</v>
      </c>
      <c r="O86" s="1" t="s">
        <v>999</v>
      </c>
      <c r="P86" s="1" t="s">
        <v>996</v>
      </c>
      <c r="Q86" s="1" t="s">
        <v>1000</v>
      </c>
      <c r="R86" s="1" t="s">
        <v>1040</v>
      </c>
      <c r="S86" s="1" t="s">
        <v>1041</v>
      </c>
      <c r="T86" s="1">
        <v>40.697259000000003</v>
      </c>
      <c r="U86" s="1">
        <v>-74.212235000000007</v>
      </c>
      <c r="V86" s="1"/>
      <c r="W86" s="1">
        <v>1</v>
      </c>
      <c r="X86" s="1">
        <v>1</v>
      </c>
      <c r="Y86" s="1" t="s">
        <v>128</v>
      </c>
      <c r="Z86" s="4" t="s">
        <v>38</v>
      </c>
      <c r="AA86" s="1"/>
      <c r="AB86" s="4">
        <v>9.0179999999999996E-2</v>
      </c>
      <c r="AC86" s="4">
        <v>1</v>
      </c>
      <c r="AD86" s="1"/>
      <c r="AE86" s="1"/>
      <c r="AF86" s="1"/>
      <c r="AG86" s="1"/>
      <c r="AH86" s="1"/>
      <c r="AI86" s="1"/>
      <c r="AJ86" s="1"/>
      <c r="AK86" s="1"/>
      <c r="AL86" s="1"/>
      <c r="AM86" s="1">
        <v>6985</v>
      </c>
      <c r="AN86" s="1">
        <v>3667</v>
      </c>
      <c r="AO86" s="4">
        <v>790</v>
      </c>
      <c r="AP86" s="1">
        <v>415</v>
      </c>
      <c r="AQ86" s="1"/>
      <c r="AR86" s="1"/>
      <c r="AS86" s="1"/>
      <c r="AT86" s="1"/>
      <c r="AU86" s="1"/>
      <c r="AV86" s="1"/>
      <c r="AW86" s="1"/>
      <c r="AX86" s="1"/>
      <c r="AY86" s="4"/>
      <c r="AZ86" s="1"/>
      <c r="BA86" s="4"/>
      <c r="BB86" s="4"/>
      <c r="BC86" s="4"/>
      <c r="BD86" s="1"/>
      <c r="BE86" s="1"/>
      <c r="BF86" s="1"/>
    </row>
    <row r="87" spans="1:58">
      <c r="A87" s="1">
        <v>7406</v>
      </c>
      <c r="B87" s="1">
        <v>2021</v>
      </c>
      <c r="C87" s="1" t="s">
        <v>123</v>
      </c>
      <c r="D87" s="1" t="s">
        <v>328</v>
      </c>
      <c r="E87" s="1">
        <v>62598</v>
      </c>
      <c r="F87" s="1" t="s">
        <v>992</v>
      </c>
      <c r="G87" s="1">
        <v>15477</v>
      </c>
      <c r="H87" s="1" t="s">
        <v>1110</v>
      </c>
      <c r="I87" s="1">
        <v>62095</v>
      </c>
      <c r="J87" s="1" t="s">
        <v>1017</v>
      </c>
      <c r="K87" s="1" t="s">
        <v>995</v>
      </c>
      <c r="L87" s="1" t="s">
        <v>996</v>
      </c>
      <c r="M87" s="1" t="s">
        <v>997</v>
      </c>
      <c r="N87" s="1" t="s">
        <v>998</v>
      </c>
      <c r="O87" s="1" t="s">
        <v>999</v>
      </c>
      <c r="P87" s="1" t="s">
        <v>996</v>
      </c>
      <c r="Q87" s="1" t="s">
        <v>1000</v>
      </c>
      <c r="R87" s="1" t="s">
        <v>1040</v>
      </c>
      <c r="S87" s="1" t="s">
        <v>1041</v>
      </c>
      <c r="T87" s="1">
        <v>40.666975999999998</v>
      </c>
      <c r="U87" s="1">
        <v>-74.407814000000002</v>
      </c>
      <c r="V87" s="1"/>
      <c r="W87" s="1">
        <v>1</v>
      </c>
      <c r="X87" s="1">
        <v>1</v>
      </c>
      <c r="Y87" s="1" t="s">
        <v>128</v>
      </c>
      <c r="Z87" s="4" t="s">
        <v>38</v>
      </c>
      <c r="AA87" s="1"/>
      <c r="AB87" s="4">
        <v>0.11985999999999999</v>
      </c>
      <c r="AC87" s="4">
        <v>1.4</v>
      </c>
      <c r="AD87" s="1"/>
      <c r="AE87" s="1"/>
      <c r="AF87" s="1"/>
      <c r="AG87" s="1"/>
      <c r="AH87" s="1"/>
      <c r="AI87" s="1"/>
      <c r="AJ87" s="1"/>
      <c r="AK87" s="1"/>
      <c r="AL87" s="1"/>
      <c r="AM87" s="1">
        <v>12998</v>
      </c>
      <c r="AN87" s="1">
        <v>6823</v>
      </c>
      <c r="AO87" s="4">
        <v>1470</v>
      </c>
      <c r="AP87" s="1">
        <v>772</v>
      </c>
      <c r="AQ87" s="1"/>
      <c r="AR87" s="1"/>
      <c r="AS87" s="1"/>
      <c r="AT87" s="1"/>
      <c r="AU87" s="1"/>
      <c r="AV87" s="1"/>
      <c r="AW87" s="1"/>
      <c r="AX87" s="1"/>
      <c r="AY87" s="4"/>
      <c r="AZ87" s="1"/>
      <c r="BA87" s="4"/>
      <c r="BB87" s="4"/>
      <c r="BC87" s="4"/>
      <c r="BD87" s="1"/>
      <c r="BE87" s="1"/>
      <c r="BF87" s="1"/>
    </row>
    <row r="88" spans="1:58">
      <c r="A88" s="1">
        <v>7407</v>
      </c>
      <c r="B88" s="1">
        <v>2021</v>
      </c>
      <c r="C88" s="1" t="s">
        <v>123</v>
      </c>
      <c r="D88" s="1" t="s">
        <v>330</v>
      </c>
      <c r="E88" s="1">
        <v>58029</v>
      </c>
      <c r="F88" s="1" t="s">
        <v>992</v>
      </c>
      <c r="G88" s="1">
        <v>15477</v>
      </c>
      <c r="H88" s="1" t="s">
        <v>1111</v>
      </c>
      <c r="I88" s="1">
        <v>57311</v>
      </c>
      <c r="J88" s="1" t="s">
        <v>994</v>
      </c>
      <c r="K88" s="1" t="s">
        <v>995</v>
      </c>
      <c r="L88" s="1" t="s">
        <v>996</v>
      </c>
      <c r="M88" s="1" t="s">
        <v>997</v>
      </c>
      <c r="N88" s="1" t="s">
        <v>998</v>
      </c>
      <c r="O88" s="1" t="s">
        <v>999</v>
      </c>
      <c r="P88" s="1" t="s">
        <v>996</v>
      </c>
      <c r="Q88" s="1" t="s">
        <v>1000</v>
      </c>
      <c r="R88" s="1" t="s">
        <v>1029</v>
      </c>
      <c r="S88" s="1" t="s">
        <v>1030</v>
      </c>
      <c r="T88" s="1">
        <v>39.928888999999998</v>
      </c>
      <c r="U88" s="1">
        <v>-74.818055999999999</v>
      </c>
      <c r="V88" s="1"/>
      <c r="W88" s="1">
        <v>1</v>
      </c>
      <c r="X88" s="1">
        <v>1</v>
      </c>
      <c r="Y88" s="1" t="s">
        <v>128</v>
      </c>
      <c r="Z88" s="4" t="s">
        <v>38</v>
      </c>
      <c r="AA88" s="1"/>
      <c r="AB88" s="4">
        <v>0.1729</v>
      </c>
      <c r="AC88" s="4">
        <v>3.9</v>
      </c>
      <c r="AD88" s="1"/>
      <c r="AE88" s="1"/>
      <c r="AF88" s="1"/>
      <c r="AG88" s="1"/>
      <c r="AH88" s="1"/>
      <c r="AI88" s="1"/>
      <c r="AJ88" s="1"/>
      <c r="AK88" s="1"/>
      <c r="AL88" s="1"/>
      <c r="AM88" s="1">
        <v>52236</v>
      </c>
      <c r="AN88" s="1">
        <v>27423</v>
      </c>
      <c r="AO88" s="4">
        <v>5907</v>
      </c>
      <c r="AP88" s="1">
        <v>3101</v>
      </c>
      <c r="AQ88" s="1"/>
      <c r="AR88" s="1"/>
      <c r="AS88" s="1"/>
      <c r="AT88" s="1"/>
      <c r="AU88" s="1"/>
      <c r="AV88" s="1"/>
      <c r="AW88" s="1"/>
      <c r="AX88" s="1"/>
      <c r="AY88" s="4"/>
      <c r="AZ88" s="1"/>
      <c r="BA88" s="4"/>
      <c r="BB88" s="4"/>
      <c r="BC88" s="4"/>
      <c r="BD88" s="1"/>
      <c r="BE88" s="1"/>
      <c r="BF88" s="1"/>
    </row>
    <row r="89" spans="1:58">
      <c r="A89" s="1">
        <v>7408</v>
      </c>
      <c r="B89" s="1">
        <v>2021</v>
      </c>
      <c r="C89" s="1" t="s">
        <v>123</v>
      </c>
      <c r="D89" s="1" t="s">
        <v>331</v>
      </c>
      <c r="E89" s="1">
        <v>58536</v>
      </c>
      <c r="F89" s="1" t="s">
        <v>1005</v>
      </c>
      <c r="G89" s="1">
        <v>9726</v>
      </c>
      <c r="H89" s="1" t="s">
        <v>1112</v>
      </c>
      <c r="I89" s="1">
        <v>58489</v>
      </c>
      <c r="J89" s="1" t="s">
        <v>994</v>
      </c>
      <c r="K89" s="1" t="s">
        <v>995</v>
      </c>
      <c r="L89" s="1" t="s">
        <v>996</v>
      </c>
      <c r="M89" s="1" t="s">
        <v>997</v>
      </c>
      <c r="N89" s="1" t="s">
        <v>998</v>
      </c>
      <c r="O89" s="1" t="s">
        <v>999</v>
      </c>
      <c r="P89" s="1" t="s">
        <v>996</v>
      </c>
      <c r="Q89" s="1" t="s">
        <v>1000</v>
      </c>
      <c r="R89" s="1" t="s">
        <v>1047</v>
      </c>
      <c r="S89" s="1" t="s">
        <v>1048</v>
      </c>
      <c r="T89" s="1">
        <v>40.352221999999998</v>
      </c>
      <c r="U89" s="1">
        <v>-74.187777999999994</v>
      </c>
      <c r="V89" s="1"/>
      <c r="W89" s="1">
        <v>1</v>
      </c>
      <c r="X89" s="1">
        <v>1</v>
      </c>
      <c r="Y89" s="1" t="s">
        <v>128</v>
      </c>
      <c r="Z89" s="4" t="s">
        <v>38</v>
      </c>
      <c r="AA89" s="1"/>
      <c r="AB89" s="4">
        <v>0.12511</v>
      </c>
      <c r="AC89" s="4">
        <v>3</v>
      </c>
      <c r="AD89" s="1"/>
      <c r="AE89" s="1"/>
      <c r="AF89" s="1"/>
      <c r="AG89" s="1"/>
      <c r="AH89" s="1"/>
      <c r="AI89" s="1"/>
      <c r="AJ89" s="1"/>
      <c r="AK89" s="1"/>
      <c r="AL89" s="1"/>
      <c r="AM89" s="1">
        <v>29076</v>
      </c>
      <c r="AN89" s="1">
        <v>15264</v>
      </c>
      <c r="AO89" s="4">
        <v>3288</v>
      </c>
      <c r="AP89" s="1">
        <v>1726</v>
      </c>
      <c r="AQ89" s="1"/>
      <c r="AR89" s="1"/>
      <c r="AS89" s="1"/>
      <c r="AT89" s="1"/>
      <c r="AU89" s="1"/>
      <c r="AV89" s="1"/>
      <c r="AW89" s="1"/>
      <c r="AX89" s="1"/>
      <c r="AY89" s="4"/>
      <c r="AZ89" s="1"/>
      <c r="BA89" s="4"/>
      <c r="BB89" s="4"/>
      <c r="BC89" s="4"/>
      <c r="BD89" s="1"/>
      <c r="BE89" s="1"/>
      <c r="BF89" s="1"/>
    </row>
    <row r="90" spans="1:58">
      <c r="A90" s="1">
        <v>7409</v>
      </c>
      <c r="B90" s="1">
        <v>2021</v>
      </c>
      <c r="C90" s="1" t="s">
        <v>123</v>
      </c>
      <c r="D90" s="1" t="s">
        <v>332</v>
      </c>
      <c r="E90" s="1">
        <v>58512</v>
      </c>
      <c r="F90" s="1" t="s">
        <v>1090</v>
      </c>
      <c r="G90" s="1">
        <v>19856</v>
      </c>
      <c r="H90" s="1" t="s">
        <v>1012</v>
      </c>
      <c r="I90" s="1">
        <v>60281</v>
      </c>
      <c r="J90" s="1" t="s">
        <v>994</v>
      </c>
      <c r="K90" s="1" t="s">
        <v>995</v>
      </c>
      <c r="L90" s="1" t="s">
        <v>996</v>
      </c>
      <c r="M90" s="1" t="s">
        <v>997</v>
      </c>
      <c r="N90" s="1" t="s">
        <v>998</v>
      </c>
      <c r="O90" s="1" t="s">
        <v>999</v>
      </c>
      <c r="P90" s="1" t="s">
        <v>996</v>
      </c>
      <c r="Q90" s="1" t="s">
        <v>1000</v>
      </c>
      <c r="R90" s="1" t="s">
        <v>1050</v>
      </c>
      <c r="S90" s="1" t="s">
        <v>1051</v>
      </c>
      <c r="T90" s="1">
        <v>39.439722000000003</v>
      </c>
      <c r="U90" s="1">
        <v>-75.043888999999993</v>
      </c>
      <c r="V90" s="1"/>
      <c r="W90" s="1">
        <v>1</v>
      </c>
      <c r="X90" s="1">
        <v>1</v>
      </c>
      <c r="Y90" s="1" t="s">
        <v>128</v>
      </c>
      <c r="Z90" s="4" t="s">
        <v>38</v>
      </c>
      <c r="AA90" s="1"/>
      <c r="AB90" s="4">
        <v>0.18595999999999999</v>
      </c>
      <c r="AC90" s="4">
        <v>3.1</v>
      </c>
      <c r="AD90" s="1"/>
      <c r="AE90" s="1"/>
      <c r="AF90" s="1"/>
      <c r="AG90" s="1"/>
      <c r="AH90" s="1"/>
      <c r="AI90" s="1"/>
      <c r="AJ90" s="1"/>
      <c r="AK90" s="1"/>
      <c r="AL90" s="1"/>
      <c r="AM90" s="1">
        <v>44658</v>
      </c>
      <c r="AN90" s="1">
        <v>23445</v>
      </c>
      <c r="AO90" s="4">
        <v>5050</v>
      </c>
      <c r="AP90" s="1">
        <v>2651</v>
      </c>
      <c r="AQ90" s="1"/>
      <c r="AR90" s="1"/>
      <c r="AS90" s="1"/>
      <c r="AT90" s="1"/>
      <c r="AU90" s="1"/>
      <c r="AV90" s="1"/>
      <c r="AW90" s="1"/>
      <c r="AX90" s="1"/>
      <c r="AY90" s="4"/>
      <c r="AZ90" s="1"/>
      <c r="BA90" s="4"/>
      <c r="BB90" s="4"/>
      <c r="BC90" s="4"/>
      <c r="BD90" s="1"/>
      <c r="BE90" s="1"/>
      <c r="BF90" s="1"/>
    </row>
    <row r="91" spans="1:58">
      <c r="A91" s="1">
        <v>7410</v>
      </c>
      <c r="B91" s="1">
        <v>2021</v>
      </c>
      <c r="C91" s="1" t="s">
        <v>123</v>
      </c>
      <c r="D91" s="1" t="s">
        <v>333</v>
      </c>
      <c r="E91" s="1">
        <v>58359</v>
      </c>
      <c r="F91" s="1" t="s">
        <v>1090</v>
      </c>
      <c r="G91" s="1">
        <v>19856</v>
      </c>
      <c r="H91" s="1" t="s">
        <v>1044</v>
      </c>
      <c r="I91" s="1">
        <v>63068</v>
      </c>
      <c r="J91" s="1" t="s">
        <v>1017</v>
      </c>
      <c r="K91" s="1" t="s">
        <v>995</v>
      </c>
      <c r="L91" s="1" t="s">
        <v>996</v>
      </c>
      <c r="M91" s="1" t="s">
        <v>997</v>
      </c>
      <c r="N91" s="1" t="s">
        <v>998</v>
      </c>
      <c r="O91" s="1" t="s">
        <v>999</v>
      </c>
      <c r="P91" s="1" t="s">
        <v>996</v>
      </c>
      <c r="Q91" s="1" t="s">
        <v>1000</v>
      </c>
      <c r="R91" s="1" t="s">
        <v>1050</v>
      </c>
      <c r="S91" s="1" t="s">
        <v>1051</v>
      </c>
      <c r="T91" s="1">
        <v>39.496667000000002</v>
      </c>
      <c r="U91" s="1">
        <v>-75.018611000000007</v>
      </c>
      <c r="V91" s="1"/>
      <c r="W91" s="1">
        <v>1</v>
      </c>
      <c r="X91" s="1">
        <v>1</v>
      </c>
      <c r="Y91" s="1" t="s">
        <v>128</v>
      </c>
      <c r="Z91" s="4" t="s">
        <v>38</v>
      </c>
      <c r="AA91" s="1"/>
      <c r="AB91" s="4">
        <v>0.15704000000000001</v>
      </c>
      <c r="AC91" s="4">
        <v>2.2999999999999998</v>
      </c>
      <c r="AD91" s="1"/>
      <c r="AE91" s="1"/>
      <c r="AF91" s="1"/>
      <c r="AG91" s="1"/>
      <c r="AH91" s="1"/>
      <c r="AI91" s="1"/>
      <c r="AJ91" s="1"/>
      <c r="AK91" s="1"/>
      <c r="AL91" s="1"/>
      <c r="AM91" s="1">
        <v>27980</v>
      </c>
      <c r="AN91" s="1">
        <v>14688</v>
      </c>
      <c r="AO91" s="4">
        <v>3164</v>
      </c>
      <c r="AP91" s="1">
        <v>1661</v>
      </c>
      <c r="AQ91" s="1"/>
      <c r="AR91" s="1"/>
      <c r="AS91" s="1"/>
      <c r="AT91" s="1"/>
      <c r="AU91" s="1"/>
      <c r="AV91" s="1"/>
      <c r="AW91" s="1"/>
      <c r="AX91" s="1"/>
      <c r="AY91" s="4"/>
      <c r="AZ91" s="1"/>
      <c r="BA91" s="4"/>
      <c r="BB91" s="4"/>
      <c r="BC91" s="4"/>
      <c r="BD91" s="1"/>
      <c r="BE91" s="1"/>
      <c r="BF91" s="1"/>
    </row>
    <row r="92" spans="1:58">
      <c r="A92" s="1">
        <v>7411</v>
      </c>
      <c r="B92" s="1">
        <v>2021</v>
      </c>
      <c r="C92" s="1" t="s">
        <v>123</v>
      </c>
      <c r="D92" s="1" t="s">
        <v>335</v>
      </c>
      <c r="E92" s="1">
        <v>58881</v>
      </c>
      <c r="F92" s="1" t="s">
        <v>1005</v>
      </c>
      <c r="G92" s="1">
        <v>9726</v>
      </c>
      <c r="H92" s="1" t="s">
        <v>1113</v>
      </c>
      <c r="I92" s="1">
        <v>58753</v>
      </c>
      <c r="J92" s="1" t="s">
        <v>1017</v>
      </c>
      <c r="K92" s="1" t="s">
        <v>995</v>
      </c>
      <c r="L92" s="1" t="s">
        <v>996</v>
      </c>
      <c r="M92" s="1" t="s">
        <v>997</v>
      </c>
      <c r="N92" s="1" t="s">
        <v>998</v>
      </c>
      <c r="O92" s="1" t="s">
        <v>999</v>
      </c>
      <c r="P92" s="1" t="s">
        <v>996</v>
      </c>
      <c r="Q92" s="1" t="s">
        <v>1000</v>
      </c>
      <c r="R92" s="1" t="s">
        <v>1014</v>
      </c>
      <c r="S92" s="1" t="s">
        <v>1015</v>
      </c>
      <c r="T92" s="1">
        <v>40.856667000000002</v>
      </c>
      <c r="U92" s="1">
        <v>-74.581389000000001</v>
      </c>
      <c r="V92" s="1"/>
      <c r="W92" s="1">
        <v>1</v>
      </c>
      <c r="X92" s="1">
        <v>1</v>
      </c>
      <c r="Y92" s="1" t="s">
        <v>128</v>
      </c>
      <c r="Z92" s="4" t="s">
        <v>38</v>
      </c>
      <c r="AA92" s="1"/>
      <c r="AB92" s="4">
        <v>0.15254000000000001</v>
      </c>
      <c r="AC92" s="4">
        <v>2.9</v>
      </c>
      <c r="AD92" s="1"/>
      <c r="AE92" s="1"/>
      <c r="AF92" s="1"/>
      <c r="AG92" s="1"/>
      <c r="AH92" s="1"/>
      <c r="AI92" s="1"/>
      <c r="AJ92" s="1"/>
      <c r="AK92" s="1"/>
      <c r="AL92" s="1"/>
      <c r="AM92" s="1">
        <v>34267</v>
      </c>
      <c r="AN92" s="1">
        <v>17990</v>
      </c>
      <c r="AO92" s="4">
        <v>3875</v>
      </c>
      <c r="AP92" s="1">
        <v>2034</v>
      </c>
      <c r="AQ92" s="1"/>
      <c r="AR92" s="1"/>
      <c r="AS92" s="1"/>
      <c r="AT92" s="1"/>
      <c r="AU92" s="1"/>
      <c r="AV92" s="1"/>
      <c r="AW92" s="1"/>
      <c r="AX92" s="1"/>
      <c r="AY92" s="4"/>
      <c r="AZ92" s="1"/>
      <c r="BA92" s="4"/>
      <c r="BB92" s="4"/>
      <c r="BC92" s="4"/>
      <c r="BD92" s="1"/>
      <c r="BE92" s="1"/>
      <c r="BF92" s="1"/>
    </row>
    <row r="93" spans="1:58">
      <c r="A93" s="1">
        <v>7412</v>
      </c>
      <c r="B93" s="1">
        <v>2021</v>
      </c>
      <c r="C93" s="1" t="s">
        <v>123</v>
      </c>
      <c r="D93" s="1" t="s">
        <v>337</v>
      </c>
      <c r="E93" s="1">
        <v>10643</v>
      </c>
      <c r="F93" s="1" t="s">
        <v>992</v>
      </c>
      <c r="G93" s="1">
        <v>15477</v>
      </c>
      <c r="H93" s="1" t="s">
        <v>337</v>
      </c>
      <c r="I93" s="1">
        <v>542</v>
      </c>
      <c r="J93" s="1" t="s">
        <v>994</v>
      </c>
      <c r="K93" s="1" t="s">
        <v>995</v>
      </c>
      <c r="L93" s="1" t="s">
        <v>996</v>
      </c>
      <c r="M93" s="1" t="s">
        <v>997</v>
      </c>
      <c r="N93" s="1" t="s">
        <v>998</v>
      </c>
      <c r="O93" s="1" t="s">
        <v>999</v>
      </c>
      <c r="P93" s="1" t="s">
        <v>996</v>
      </c>
      <c r="Q93" s="1" t="s">
        <v>1000</v>
      </c>
      <c r="R93" s="1" t="s">
        <v>1020</v>
      </c>
      <c r="S93" s="1" t="s">
        <v>1021</v>
      </c>
      <c r="T93" s="1">
        <v>40.7376</v>
      </c>
      <c r="U93" s="1">
        <v>-74.125500000000002</v>
      </c>
      <c r="V93" s="1"/>
      <c r="W93" s="1">
        <v>3</v>
      </c>
      <c r="X93" s="1">
        <v>2</v>
      </c>
      <c r="Y93" s="1" t="s">
        <v>282</v>
      </c>
      <c r="Z93" s="4" t="s">
        <v>29</v>
      </c>
      <c r="AA93" s="1"/>
      <c r="AB93" s="4">
        <v>0.79679</v>
      </c>
      <c r="AC93" s="4">
        <v>69.8</v>
      </c>
      <c r="AD93" s="1">
        <v>5.3435996737798402E-3</v>
      </c>
      <c r="AE93" s="1" t="s">
        <v>1027</v>
      </c>
      <c r="AF93" s="1" t="s">
        <v>1027</v>
      </c>
      <c r="AG93" s="1">
        <v>0</v>
      </c>
      <c r="AH93" s="1"/>
      <c r="AI93" s="1">
        <v>1</v>
      </c>
      <c r="AJ93" s="1"/>
      <c r="AK93" s="1">
        <v>9564862.6809999999</v>
      </c>
      <c r="AL93" s="1">
        <v>4030795.9139999999</v>
      </c>
      <c r="AM93" s="1">
        <v>9564862.6809999999</v>
      </c>
      <c r="AN93" s="1">
        <v>4030795.9139999999</v>
      </c>
      <c r="AO93" s="4">
        <v>487198</v>
      </c>
      <c r="AP93" s="1">
        <v>201565</v>
      </c>
      <c r="AQ93" s="1">
        <v>747.90599999999995</v>
      </c>
      <c r="AR93" s="1">
        <v>309.70299999999997</v>
      </c>
      <c r="AS93" s="1">
        <v>126.83</v>
      </c>
      <c r="AT93" s="1">
        <v>525962.98899999994</v>
      </c>
      <c r="AU93" s="1">
        <v>674784.38800000004</v>
      </c>
      <c r="AV93" s="1">
        <v>88565.451000000001</v>
      </c>
      <c r="AW93" s="1">
        <v>547594.04599999997</v>
      </c>
      <c r="AX93" s="1"/>
      <c r="AY93" s="4">
        <v>3.07</v>
      </c>
      <c r="AZ93" s="1">
        <v>3.073</v>
      </c>
      <c r="BA93" s="4">
        <v>0.52100000000000002</v>
      </c>
      <c r="BB93" s="4">
        <v>2159.134</v>
      </c>
      <c r="BC93" s="4">
        <v>1.385</v>
      </c>
      <c r="BD93" s="1">
        <v>0.182</v>
      </c>
      <c r="BE93" s="1">
        <v>2247.9319999999998</v>
      </c>
      <c r="BF93" s="1"/>
    </row>
    <row r="94" spans="1:58">
      <c r="A94" s="1">
        <v>7413</v>
      </c>
      <c r="B94" s="1">
        <v>2021</v>
      </c>
      <c r="C94" s="1" t="s">
        <v>123</v>
      </c>
      <c r="D94" s="1" t="s">
        <v>338</v>
      </c>
      <c r="E94" s="1">
        <v>59446</v>
      </c>
      <c r="F94" s="1" t="s">
        <v>992</v>
      </c>
      <c r="G94" s="1">
        <v>15477</v>
      </c>
      <c r="H94" s="1" t="s">
        <v>1114</v>
      </c>
      <c r="I94" s="1">
        <v>59214</v>
      </c>
      <c r="J94" s="1" t="s">
        <v>994</v>
      </c>
      <c r="K94" s="1" t="s">
        <v>995</v>
      </c>
      <c r="L94" s="1" t="s">
        <v>996</v>
      </c>
      <c r="M94" s="1" t="s">
        <v>997</v>
      </c>
      <c r="N94" s="1" t="s">
        <v>998</v>
      </c>
      <c r="O94" s="1" t="s">
        <v>999</v>
      </c>
      <c r="P94" s="1" t="s">
        <v>996</v>
      </c>
      <c r="Q94" s="1" t="s">
        <v>1000</v>
      </c>
      <c r="R94" s="1" t="s">
        <v>1009</v>
      </c>
      <c r="S94" s="1" t="s">
        <v>1010</v>
      </c>
      <c r="T94" s="1">
        <v>40.314722000000003</v>
      </c>
      <c r="U94" s="1">
        <v>-74.499167</v>
      </c>
      <c r="V94" s="1"/>
      <c r="W94" s="1">
        <v>1</v>
      </c>
      <c r="X94" s="1">
        <v>1</v>
      </c>
      <c r="Y94" s="1" t="s">
        <v>128</v>
      </c>
      <c r="Z94" s="4" t="s">
        <v>38</v>
      </c>
      <c r="AA94" s="1"/>
      <c r="AB94" s="4">
        <v>0.14957000000000001</v>
      </c>
      <c r="AC94" s="4">
        <v>5</v>
      </c>
      <c r="AD94" s="1"/>
      <c r="AE94" s="1"/>
      <c r="AF94" s="1"/>
      <c r="AG94" s="1"/>
      <c r="AH94" s="1"/>
      <c r="AI94" s="1"/>
      <c r="AJ94" s="1"/>
      <c r="AK94" s="1"/>
      <c r="AL94" s="1"/>
      <c r="AM94" s="1">
        <v>57931</v>
      </c>
      <c r="AN94" s="1">
        <v>30414</v>
      </c>
      <c r="AO94" s="4">
        <v>6551</v>
      </c>
      <c r="AP94" s="1">
        <v>3439</v>
      </c>
      <c r="AQ94" s="1"/>
      <c r="AR94" s="1"/>
      <c r="AS94" s="1"/>
      <c r="AT94" s="1"/>
      <c r="AU94" s="1"/>
      <c r="AV94" s="1"/>
      <c r="AW94" s="1"/>
      <c r="AX94" s="1"/>
      <c r="AY94" s="4"/>
      <c r="AZ94" s="1"/>
      <c r="BA94" s="4"/>
      <c r="BB94" s="4"/>
      <c r="BC94" s="4"/>
      <c r="BD94" s="1"/>
      <c r="BE94" s="1"/>
      <c r="BF94" s="1"/>
    </row>
    <row r="95" spans="1:58">
      <c r="A95" s="1">
        <v>7414</v>
      </c>
      <c r="B95" s="1">
        <v>2021</v>
      </c>
      <c r="C95" s="1" t="s">
        <v>123</v>
      </c>
      <c r="D95" s="1" t="s">
        <v>343</v>
      </c>
      <c r="E95" s="1">
        <v>56884</v>
      </c>
      <c r="F95" s="1" t="s">
        <v>1022</v>
      </c>
      <c r="G95" s="1">
        <v>963</v>
      </c>
      <c r="H95" s="1" t="s">
        <v>1115</v>
      </c>
      <c r="I95" s="1">
        <v>57249</v>
      </c>
      <c r="J95" s="1" t="s">
        <v>994</v>
      </c>
      <c r="K95" s="1" t="s">
        <v>995</v>
      </c>
      <c r="L95" s="1" t="s">
        <v>996</v>
      </c>
      <c r="M95" s="1" t="s">
        <v>997</v>
      </c>
      <c r="N95" s="1" t="s">
        <v>998</v>
      </c>
      <c r="O95" s="1" t="s">
        <v>999</v>
      </c>
      <c r="P95" s="1" t="s">
        <v>996</v>
      </c>
      <c r="Q95" s="1" t="s">
        <v>1000</v>
      </c>
      <c r="R95" s="1" t="s">
        <v>1050</v>
      </c>
      <c r="S95" s="1" t="s">
        <v>1051</v>
      </c>
      <c r="T95" s="1">
        <v>39.449399999999997</v>
      </c>
      <c r="U95" s="1">
        <v>-75.092799999999997</v>
      </c>
      <c r="V95" s="1"/>
      <c r="W95" s="1">
        <v>3</v>
      </c>
      <c r="X95" s="1">
        <v>3</v>
      </c>
      <c r="Y95" s="1" t="s">
        <v>156</v>
      </c>
      <c r="Z95" s="4" t="s">
        <v>29</v>
      </c>
      <c r="AA95" s="1"/>
      <c r="AB95" s="4">
        <v>0.42185</v>
      </c>
      <c r="AC95" s="4">
        <v>4.8</v>
      </c>
      <c r="AD95" s="1">
        <v>0.63024793093607301</v>
      </c>
      <c r="AE95" s="1" t="s">
        <v>1027</v>
      </c>
      <c r="AF95" s="1"/>
      <c r="AG95" s="1"/>
      <c r="AH95" s="1"/>
      <c r="AI95" s="1"/>
      <c r="AJ95" s="1"/>
      <c r="AK95" s="1">
        <v>228132</v>
      </c>
      <c r="AL95" s="1">
        <v>92411.001000000004</v>
      </c>
      <c r="AM95" s="1">
        <v>228132</v>
      </c>
      <c r="AN95" s="1">
        <v>92411.001000000004</v>
      </c>
      <c r="AO95" s="4">
        <v>17738.001</v>
      </c>
      <c r="AP95" s="1">
        <v>7185</v>
      </c>
      <c r="AQ95" s="1">
        <v>0</v>
      </c>
      <c r="AR95" s="1">
        <v>0</v>
      </c>
      <c r="AS95" s="1">
        <v>3.8210000000000002</v>
      </c>
      <c r="AT95" s="1">
        <v>0</v>
      </c>
      <c r="AU95" s="1">
        <v>0</v>
      </c>
      <c r="AV95" s="1">
        <v>0</v>
      </c>
      <c r="AW95" s="1">
        <v>0</v>
      </c>
      <c r="AX95" s="1"/>
      <c r="AY95" s="4">
        <v>0</v>
      </c>
      <c r="AZ95" s="1">
        <v>0</v>
      </c>
      <c r="BA95" s="4">
        <v>0.43099999999999999</v>
      </c>
      <c r="BB95" s="4">
        <v>0</v>
      </c>
      <c r="BC95" s="4">
        <v>0</v>
      </c>
      <c r="BD95" s="1">
        <v>0</v>
      </c>
      <c r="BE95" s="1">
        <v>0</v>
      </c>
      <c r="BF95" s="1"/>
    </row>
    <row r="96" spans="1:58">
      <c r="A96" s="1">
        <v>7415</v>
      </c>
      <c r="B96" s="1">
        <v>2021</v>
      </c>
      <c r="C96" s="1" t="s">
        <v>123</v>
      </c>
      <c r="D96" s="1" t="s">
        <v>1116</v>
      </c>
      <c r="E96" s="1">
        <v>5083</v>
      </c>
      <c r="F96" s="1" t="s">
        <v>1022</v>
      </c>
      <c r="G96" s="1">
        <v>963</v>
      </c>
      <c r="H96" s="1" t="s">
        <v>1094</v>
      </c>
      <c r="I96" s="1">
        <v>56606</v>
      </c>
      <c r="J96" s="1" t="s">
        <v>994</v>
      </c>
      <c r="K96" s="1" t="s">
        <v>995</v>
      </c>
      <c r="L96" s="1" t="s">
        <v>996</v>
      </c>
      <c r="M96" s="1" t="s">
        <v>997</v>
      </c>
      <c r="N96" s="1" t="s">
        <v>998</v>
      </c>
      <c r="O96" s="1" t="s">
        <v>999</v>
      </c>
      <c r="P96" s="1" t="s">
        <v>996</v>
      </c>
      <c r="Q96" s="1" t="s">
        <v>1000</v>
      </c>
      <c r="R96" s="1" t="s">
        <v>1050</v>
      </c>
      <c r="S96" s="1" t="s">
        <v>1051</v>
      </c>
      <c r="T96" s="1">
        <v>39.375700000000002</v>
      </c>
      <c r="U96" s="1">
        <v>-74.965400000000002</v>
      </c>
      <c r="V96" s="1" t="s">
        <v>1027</v>
      </c>
      <c r="W96" s="1">
        <v>2</v>
      </c>
      <c r="X96" s="1">
        <v>2</v>
      </c>
      <c r="Y96" s="1" t="s">
        <v>166</v>
      </c>
      <c r="Z96" s="4" t="s">
        <v>32</v>
      </c>
      <c r="AA96" s="1"/>
      <c r="AB96" s="4">
        <v>2.9749999999999999E-2</v>
      </c>
      <c r="AC96" s="4">
        <v>231.2</v>
      </c>
      <c r="AD96" s="1">
        <v>1</v>
      </c>
      <c r="AE96" s="1"/>
      <c r="AF96" s="1"/>
      <c r="AG96" s="1"/>
      <c r="AH96" s="1"/>
      <c r="AI96" s="1"/>
      <c r="AJ96" s="1"/>
      <c r="AK96" s="1">
        <v>586161.27599999995</v>
      </c>
      <c r="AL96" s="1">
        <v>370248.348</v>
      </c>
      <c r="AM96" s="1">
        <v>586161.27599999995</v>
      </c>
      <c r="AN96" s="1">
        <v>370248.348</v>
      </c>
      <c r="AO96" s="4">
        <v>60253</v>
      </c>
      <c r="AP96" s="1">
        <v>38059</v>
      </c>
      <c r="AQ96" s="1">
        <v>7.04</v>
      </c>
      <c r="AR96" s="1">
        <v>4.2720000000000002</v>
      </c>
      <c r="AS96" s="1">
        <v>0.17599999999999999</v>
      </c>
      <c r="AT96" s="1">
        <v>34874.322</v>
      </c>
      <c r="AU96" s="1">
        <v>1384.4069999999999</v>
      </c>
      <c r="AV96" s="1">
        <v>139.583</v>
      </c>
      <c r="AW96" s="1">
        <v>34912.425000000003</v>
      </c>
      <c r="AX96" s="1"/>
      <c r="AY96" s="4">
        <v>0.23400000000000001</v>
      </c>
      <c r="AZ96" s="1">
        <v>0.224</v>
      </c>
      <c r="BA96" s="4">
        <v>6.0000000000000001E-3</v>
      </c>
      <c r="BB96" s="4">
        <v>1157.596</v>
      </c>
      <c r="BC96" s="4">
        <v>2.3E-2</v>
      </c>
      <c r="BD96" s="1">
        <v>2E-3</v>
      </c>
      <c r="BE96" s="1">
        <v>1158.8610000000001</v>
      </c>
      <c r="BF96" s="1"/>
    </row>
    <row r="97" spans="1:58">
      <c r="A97" s="1">
        <v>7416</v>
      </c>
      <c r="B97" s="1">
        <v>2021</v>
      </c>
      <c r="C97" s="1" t="s">
        <v>123</v>
      </c>
      <c r="D97" s="1" t="s">
        <v>346</v>
      </c>
      <c r="E97" s="1">
        <v>62905</v>
      </c>
      <c r="F97" s="1" t="s">
        <v>1005</v>
      </c>
      <c r="G97" s="1">
        <v>9726</v>
      </c>
      <c r="H97" s="1" t="s">
        <v>1012</v>
      </c>
      <c r="I97" s="1">
        <v>60281</v>
      </c>
      <c r="J97" s="1" t="s">
        <v>994</v>
      </c>
      <c r="K97" s="1" t="s">
        <v>995</v>
      </c>
      <c r="L97" s="1" t="s">
        <v>996</v>
      </c>
      <c r="M97" s="1" t="s">
        <v>997</v>
      </c>
      <c r="N97" s="1" t="s">
        <v>998</v>
      </c>
      <c r="O97" s="1" t="s">
        <v>999</v>
      </c>
      <c r="P97" s="1" t="s">
        <v>996</v>
      </c>
      <c r="Q97" s="1" t="s">
        <v>1000</v>
      </c>
      <c r="R97" s="1" t="s">
        <v>1029</v>
      </c>
      <c r="S97" s="1" t="s">
        <v>1030</v>
      </c>
      <c r="T97" s="1">
        <v>40.052999999999997</v>
      </c>
      <c r="U97" s="1">
        <v>-74.555999999999997</v>
      </c>
      <c r="V97" s="1"/>
      <c r="W97" s="1">
        <v>1</v>
      </c>
      <c r="X97" s="1">
        <v>1</v>
      </c>
      <c r="Y97" s="1" t="s">
        <v>128</v>
      </c>
      <c r="Z97" s="4" t="s">
        <v>38</v>
      </c>
      <c r="AA97" s="1"/>
      <c r="AB97" s="4">
        <v>0.19614000000000001</v>
      </c>
      <c r="AC97" s="4">
        <v>4.5</v>
      </c>
      <c r="AD97" s="1"/>
      <c r="AE97" s="1"/>
      <c r="AF97" s="1"/>
      <c r="AG97" s="1"/>
      <c r="AH97" s="1"/>
      <c r="AI97" s="1"/>
      <c r="AJ97" s="1"/>
      <c r="AK97" s="1"/>
      <c r="AL97" s="1"/>
      <c r="AM97" s="1">
        <v>68374</v>
      </c>
      <c r="AN97" s="1">
        <v>35897</v>
      </c>
      <c r="AO97" s="4">
        <v>7732</v>
      </c>
      <c r="AP97" s="1">
        <v>4059</v>
      </c>
      <c r="AQ97" s="1"/>
      <c r="AR97" s="1"/>
      <c r="AS97" s="1"/>
      <c r="AT97" s="1"/>
      <c r="AU97" s="1"/>
      <c r="AV97" s="1"/>
      <c r="AW97" s="1"/>
      <c r="AX97" s="1"/>
      <c r="AY97" s="4"/>
      <c r="AZ97" s="1"/>
      <c r="BA97" s="4"/>
      <c r="BB97" s="4"/>
      <c r="BC97" s="4"/>
      <c r="BD97" s="1"/>
      <c r="BE97" s="1"/>
      <c r="BF97" s="1"/>
    </row>
    <row r="98" spans="1:58">
      <c r="A98" s="1">
        <v>7417</v>
      </c>
      <c r="B98" s="1">
        <v>2021</v>
      </c>
      <c r="C98" s="1" t="s">
        <v>123</v>
      </c>
      <c r="D98" s="1" t="s">
        <v>348</v>
      </c>
      <c r="E98" s="1">
        <v>63492</v>
      </c>
      <c r="F98" s="1" t="s">
        <v>992</v>
      </c>
      <c r="G98" s="1">
        <v>15477</v>
      </c>
      <c r="H98" s="1" t="s">
        <v>348</v>
      </c>
      <c r="I98" s="1">
        <v>63218</v>
      </c>
      <c r="J98" s="1" t="s">
        <v>1086</v>
      </c>
      <c r="K98" s="1" t="s">
        <v>995</v>
      </c>
      <c r="L98" s="1" t="s">
        <v>996</v>
      </c>
      <c r="M98" s="1" t="s">
        <v>997</v>
      </c>
      <c r="N98" s="1" t="s">
        <v>998</v>
      </c>
      <c r="O98" s="1" t="s">
        <v>999</v>
      </c>
      <c r="P98" s="1" t="s">
        <v>996</v>
      </c>
      <c r="Q98" s="1" t="s">
        <v>1000</v>
      </c>
      <c r="R98" s="1" t="s">
        <v>1029</v>
      </c>
      <c r="S98" s="1" t="s">
        <v>1030</v>
      </c>
      <c r="T98" s="1">
        <v>40.108316000000002</v>
      </c>
      <c r="U98" s="1">
        <v>-74.826403999999997</v>
      </c>
      <c r="V98" s="1"/>
      <c r="W98" s="1">
        <v>1</v>
      </c>
      <c r="X98" s="1">
        <v>1</v>
      </c>
      <c r="Y98" s="1" t="s">
        <v>166</v>
      </c>
      <c r="Z98" s="4" t="s">
        <v>32</v>
      </c>
      <c r="AA98" s="1"/>
      <c r="AB98" s="4">
        <v>0.51778000000000002</v>
      </c>
      <c r="AC98" s="4">
        <v>3.5</v>
      </c>
      <c r="AD98" s="1">
        <v>0.47037399434659699</v>
      </c>
      <c r="AE98" s="1"/>
      <c r="AF98" s="1" t="s">
        <v>1027</v>
      </c>
      <c r="AG98" s="1">
        <v>0</v>
      </c>
      <c r="AH98" s="1"/>
      <c r="AI98" s="1">
        <v>1</v>
      </c>
      <c r="AJ98" s="1"/>
      <c r="AK98" s="1">
        <v>161845</v>
      </c>
      <c r="AL98" s="1">
        <v>81537</v>
      </c>
      <c r="AM98" s="1">
        <v>161845</v>
      </c>
      <c r="AN98" s="1">
        <v>81537</v>
      </c>
      <c r="AO98" s="4">
        <v>15875</v>
      </c>
      <c r="AP98" s="1">
        <v>7998</v>
      </c>
      <c r="AQ98" s="1">
        <v>21.579000000000001</v>
      </c>
      <c r="AR98" s="1">
        <v>10.872</v>
      </c>
      <c r="AS98" s="1">
        <v>0.25900000000000001</v>
      </c>
      <c r="AT98" s="1">
        <v>9458.9549999999999</v>
      </c>
      <c r="AU98" s="1">
        <v>356.80700000000002</v>
      </c>
      <c r="AV98" s="1">
        <v>35.680999999999997</v>
      </c>
      <c r="AW98" s="1">
        <v>9468.732</v>
      </c>
      <c r="AX98" s="1"/>
      <c r="AY98" s="4">
        <v>2.7189999999999999</v>
      </c>
      <c r="AZ98" s="1">
        <v>2.7189999999999999</v>
      </c>
      <c r="BA98" s="4">
        <v>3.3000000000000002E-2</v>
      </c>
      <c r="BB98" s="4">
        <v>1191.6790000000001</v>
      </c>
      <c r="BC98" s="4">
        <v>2.1999999999999999E-2</v>
      </c>
      <c r="BD98" s="1">
        <v>2E-3</v>
      </c>
      <c r="BE98" s="1">
        <v>1192.9110000000001</v>
      </c>
      <c r="BF98" s="1"/>
    </row>
    <row r="99" spans="1:58">
      <c r="A99" s="1">
        <v>7418</v>
      </c>
      <c r="B99" s="1">
        <v>2021</v>
      </c>
      <c r="C99" s="1" t="s">
        <v>123</v>
      </c>
      <c r="D99" s="1" t="s">
        <v>350</v>
      </c>
      <c r="E99" s="1">
        <v>64411</v>
      </c>
      <c r="F99" s="1" t="s">
        <v>992</v>
      </c>
      <c r="G99" s="1">
        <v>15477</v>
      </c>
      <c r="H99" s="1" t="s">
        <v>1117</v>
      </c>
      <c r="I99" s="1">
        <v>64052</v>
      </c>
      <c r="J99" s="1" t="s">
        <v>994</v>
      </c>
      <c r="K99" s="1" t="s">
        <v>995</v>
      </c>
      <c r="L99" s="1" t="s">
        <v>996</v>
      </c>
      <c r="M99" s="1" t="s">
        <v>997</v>
      </c>
      <c r="N99" s="1" t="s">
        <v>998</v>
      </c>
      <c r="O99" s="1" t="s">
        <v>999</v>
      </c>
      <c r="P99" s="1" t="s">
        <v>996</v>
      </c>
      <c r="Q99" s="1" t="s">
        <v>1000</v>
      </c>
      <c r="R99" s="1" t="s">
        <v>1029</v>
      </c>
      <c r="S99" s="1" t="s">
        <v>1030</v>
      </c>
      <c r="T99" s="1">
        <v>40.04936</v>
      </c>
      <c r="U99" s="1">
        <v>-74.935299999999998</v>
      </c>
      <c r="V99" s="1"/>
      <c r="W99" s="1">
        <v>1</v>
      </c>
      <c r="X99" s="1">
        <v>1</v>
      </c>
      <c r="Y99" s="1" t="s">
        <v>128</v>
      </c>
      <c r="Z99" s="4" t="s">
        <v>38</v>
      </c>
      <c r="AA99" s="1"/>
      <c r="AB99" s="4">
        <v>0.11444</v>
      </c>
      <c r="AC99" s="4">
        <v>2.4</v>
      </c>
      <c r="AD99" s="1"/>
      <c r="AE99" s="1"/>
      <c r="AF99" s="1"/>
      <c r="AG99" s="1"/>
      <c r="AH99" s="1"/>
      <c r="AI99" s="1"/>
      <c r="AJ99" s="1"/>
      <c r="AK99" s="1"/>
      <c r="AL99" s="1"/>
      <c r="AM99" s="1">
        <v>21277</v>
      </c>
      <c r="AN99" s="1">
        <v>15739</v>
      </c>
      <c r="AO99" s="4">
        <v>2406</v>
      </c>
      <c r="AP99" s="1">
        <v>1780</v>
      </c>
      <c r="AQ99" s="1"/>
      <c r="AR99" s="1"/>
      <c r="AS99" s="1"/>
      <c r="AT99" s="1"/>
      <c r="AU99" s="1"/>
      <c r="AV99" s="1"/>
      <c r="AW99" s="1"/>
      <c r="AX99" s="1"/>
      <c r="AY99" s="4"/>
      <c r="AZ99" s="1"/>
      <c r="BA99" s="4"/>
      <c r="BB99" s="4"/>
      <c r="BC99" s="4"/>
      <c r="BD99" s="1"/>
      <c r="BE99" s="1"/>
      <c r="BF99" s="1"/>
    </row>
    <row r="100" spans="1:58">
      <c r="A100" s="1">
        <v>7419</v>
      </c>
      <c r="B100" s="1">
        <v>2021</v>
      </c>
      <c r="C100" s="1" t="s">
        <v>123</v>
      </c>
      <c r="D100" s="1" t="s">
        <v>352</v>
      </c>
      <c r="E100" s="1">
        <v>58951</v>
      </c>
      <c r="F100" s="1" t="s">
        <v>1022</v>
      </c>
      <c r="G100" s="1">
        <v>963</v>
      </c>
      <c r="H100" s="1" t="s">
        <v>1118</v>
      </c>
      <c r="I100" s="1">
        <v>63069</v>
      </c>
      <c r="J100" s="1" t="s">
        <v>994</v>
      </c>
      <c r="K100" s="1" t="s">
        <v>995</v>
      </c>
      <c r="L100" s="1" t="s">
        <v>996</v>
      </c>
      <c r="M100" s="1" t="s">
        <v>997</v>
      </c>
      <c r="N100" s="1" t="s">
        <v>998</v>
      </c>
      <c r="O100" s="1" t="s">
        <v>999</v>
      </c>
      <c r="P100" s="1" t="s">
        <v>996</v>
      </c>
      <c r="Q100" s="1" t="s">
        <v>1000</v>
      </c>
      <c r="R100" s="1" t="s">
        <v>1024</v>
      </c>
      <c r="S100" s="1" t="s">
        <v>1025</v>
      </c>
      <c r="T100" s="1">
        <v>39.416111000000001</v>
      </c>
      <c r="U100" s="1">
        <v>-74.543888999999993</v>
      </c>
      <c r="V100" s="1"/>
      <c r="W100" s="1">
        <v>1</v>
      </c>
      <c r="X100" s="1">
        <v>1</v>
      </c>
      <c r="Y100" s="1" t="s">
        <v>128</v>
      </c>
      <c r="Z100" s="4" t="s">
        <v>38</v>
      </c>
      <c r="AA100" s="1"/>
      <c r="AB100" s="4">
        <v>0.19475999999999999</v>
      </c>
      <c r="AC100" s="4">
        <v>8.5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>
        <v>128240</v>
      </c>
      <c r="AN100" s="1">
        <v>67325</v>
      </c>
      <c r="AO100" s="4">
        <v>14502</v>
      </c>
      <c r="AP100" s="1">
        <v>7613</v>
      </c>
      <c r="AQ100" s="1"/>
      <c r="AR100" s="1"/>
      <c r="AS100" s="1"/>
      <c r="AT100" s="1"/>
      <c r="AU100" s="1"/>
      <c r="AV100" s="1"/>
      <c r="AW100" s="1"/>
      <c r="AX100" s="1"/>
      <c r="AY100" s="4"/>
      <c r="AZ100" s="1"/>
      <c r="BA100" s="4"/>
      <c r="BB100" s="4"/>
      <c r="BC100" s="4"/>
      <c r="BD100" s="1"/>
      <c r="BE100" s="1"/>
      <c r="BF100" s="1"/>
    </row>
    <row r="101" spans="1:58">
      <c r="A101" s="1">
        <v>7420</v>
      </c>
      <c r="B101" s="1">
        <v>2021</v>
      </c>
      <c r="C101" s="1" t="s">
        <v>123</v>
      </c>
      <c r="D101" s="1" t="s">
        <v>354</v>
      </c>
      <c r="E101" s="1">
        <v>60803</v>
      </c>
      <c r="F101" s="1" t="s">
        <v>992</v>
      </c>
      <c r="G101" s="1">
        <v>15477</v>
      </c>
      <c r="H101" s="1" t="s">
        <v>1119</v>
      </c>
      <c r="I101" s="1">
        <v>60960</v>
      </c>
      <c r="J101" s="1" t="s">
        <v>994</v>
      </c>
      <c r="K101" s="1" t="s">
        <v>995</v>
      </c>
      <c r="L101" s="1" t="s">
        <v>996</v>
      </c>
      <c r="M101" s="1" t="s">
        <v>997</v>
      </c>
      <c r="N101" s="1" t="s">
        <v>998</v>
      </c>
      <c r="O101" s="1" t="s">
        <v>999</v>
      </c>
      <c r="P101" s="1" t="s">
        <v>996</v>
      </c>
      <c r="Q101" s="1" t="s">
        <v>1000</v>
      </c>
      <c r="R101" s="1" t="s">
        <v>1009</v>
      </c>
      <c r="S101" s="1" t="s">
        <v>1010</v>
      </c>
      <c r="T101" s="1">
        <v>40.545755</v>
      </c>
      <c r="U101" s="1">
        <v>-74.496399999999994</v>
      </c>
      <c r="V101" s="1"/>
      <c r="W101" s="1">
        <v>1</v>
      </c>
      <c r="X101" s="1">
        <v>1</v>
      </c>
      <c r="Y101" s="1" t="s">
        <v>128</v>
      </c>
      <c r="Z101" s="4" t="s">
        <v>38</v>
      </c>
      <c r="AA101" s="1"/>
      <c r="AB101" s="4">
        <v>0.11187</v>
      </c>
      <c r="AC101" s="4">
        <v>1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>
        <v>8667</v>
      </c>
      <c r="AN101" s="1">
        <v>4551</v>
      </c>
      <c r="AO101" s="4">
        <v>980</v>
      </c>
      <c r="AP101" s="1">
        <v>514</v>
      </c>
      <c r="AQ101" s="1"/>
      <c r="AR101" s="1"/>
      <c r="AS101" s="1"/>
      <c r="AT101" s="1"/>
      <c r="AU101" s="1"/>
      <c r="AV101" s="1"/>
      <c r="AW101" s="1"/>
      <c r="AX101" s="1"/>
      <c r="AY101" s="4"/>
      <c r="AZ101" s="1"/>
      <c r="BA101" s="4"/>
      <c r="BB101" s="4"/>
      <c r="BC101" s="4"/>
      <c r="BD101" s="1"/>
      <c r="BE101" s="1"/>
      <c r="BF101" s="1"/>
    </row>
    <row r="102" spans="1:58">
      <c r="A102" s="1">
        <v>7421</v>
      </c>
      <c r="B102" s="1">
        <v>2021</v>
      </c>
      <c r="C102" s="1" t="s">
        <v>123</v>
      </c>
      <c r="D102" s="1" t="s">
        <v>356</v>
      </c>
      <c r="E102" s="1">
        <v>63286</v>
      </c>
      <c r="F102" s="1" t="s">
        <v>992</v>
      </c>
      <c r="G102" s="1">
        <v>15477</v>
      </c>
      <c r="H102" s="1" t="s">
        <v>1120</v>
      </c>
      <c r="I102" s="1">
        <v>63071</v>
      </c>
      <c r="J102" s="1" t="s">
        <v>994</v>
      </c>
      <c r="K102" s="1" t="s">
        <v>995</v>
      </c>
      <c r="L102" s="1" t="s">
        <v>996</v>
      </c>
      <c r="M102" s="1" t="s">
        <v>997</v>
      </c>
      <c r="N102" s="1" t="s">
        <v>998</v>
      </c>
      <c r="O102" s="1" t="s">
        <v>999</v>
      </c>
      <c r="P102" s="1" t="s">
        <v>996</v>
      </c>
      <c r="Q102" s="1" t="s">
        <v>1000</v>
      </c>
      <c r="R102" s="1" t="s">
        <v>1082</v>
      </c>
      <c r="S102" s="1" t="s">
        <v>1083</v>
      </c>
      <c r="T102" s="1">
        <v>39.822944999999997</v>
      </c>
      <c r="U102" s="1">
        <v>-75.216292999999993</v>
      </c>
      <c r="V102" s="1"/>
      <c r="W102" s="1">
        <v>1</v>
      </c>
      <c r="X102" s="1">
        <v>1</v>
      </c>
      <c r="Y102" s="1" t="s">
        <v>128</v>
      </c>
      <c r="Z102" s="4" t="s">
        <v>38</v>
      </c>
      <c r="AA102" s="1"/>
      <c r="AB102" s="4">
        <v>2.5170000000000001E-2</v>
      </c>
      <c r="AC102" s="4">
        <v>3.8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>
        <v>7410</v>
      </c>
      <c r="AN102" s="1">
        <v>3890</v>
      </c>
      <c r="AO102" s="4">
        <v>838</v>
      </c>
      <c r="AP102" s="1">
        <v>440</v>
      </c>
      <c r="AQ102" s="1"/>
      <c r="AR102" s="1"/>
      <c r="AS102" s="1"/>
      <c r="AT102" s="1"/>
      <c r="AU102" s="1"/>
      <c r="AV102" s="1"/>
      <c r="AW102" s="1"/>
      <c r="AX102" s="1"/>
      <c r="AY102" s="4"/>
      <c r="AZ102" s="1"/>
      <c r="BA102" s="4"/>
      <c r="BB102" s="4"/>
      <c r="BC102" s="4"/>
      <c r="BD102" s="1"/>
      <c r="BE102" s="1"/>
      <c r="BF102" s="1"/>
    </row>
    <row r="103" spans="1:58">
      <c r="A103" s="1">
        <v>7422</v>
      </c>
      <c r="B103" s="1">
        <v>2021</v>
      </c>
      <c r="C103" s="1" t="s">
        <v>123</v>
      </c>
      <c r="D103" s="1" t="s">
        <v>358</v>
      </c>
      <c r="E103" s="1">
        <v>61515</v>
      </c>
      <c r="F103" s="1" t="s">
        <v>992</v>
      </c>
      <c r="G103" s="1">
        <v>15477</v>
      </c>
      <c r="H103" s="1" t="s">
        <v>1121</v>
      </c>
      <c r="I103" s="1">
        <v>61113</v>
      </c>
      <c r="J103" s="1" t="s">
        <v>994</v>
      </c>
      <c r="K103" s="1" t="s">
        <v>995</v>
      </c>
      <c r="L103" s="1" t="s">
        <v>996</v>
      </c>
      <c r="M103" s="1" t="s">
        <v>997</v>
      </c>
      <c r="N103" s="1" t="s">
        <v>998</v>
      </c>
      <c r="O103" s="1" t="s">
        <v>999</v>
      </c>
      <c r="P103" s="1" t="s">
        <v>996</v>
      </c>
      <c r="Q103" s="1" t="s">
        <v>1000</v>
      </c>
      <c r="R103" s="1" t="s">
        <v>1079</v>
      </c>
      <c r="S103" s="1" t="s">
        <v>1080</v>
      </c>
      <c r="T103" s="1">
        <v>39.910969000000001</v>
      </c>
      <c r="U103" s="1">
        <v>-75.118600000000001</v>
      </c>
      <c r="V103" s="1"/>
      <c r="W103" s="1">
        <v>1</v>
      </c>
      <c r="X103" s="1">
        <v>1</v>
      </c>
      <c r="Y103" s="1" t="s">
        <v>128</v>
      </c>
      <c r="Z103" s="4" t="s">
        <v>38</v>
      </c>
      <c r="AA103" s="1"/>
      <c r="AB103" s="4">
        <v>0.20127999999999999</v>
      </c>
      <c r="AC103" s="4">
        <v>2.2000000000000002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>
        <v>34301</v>
      </c>
      <c r="AN103" s="1">
        <v>18008</v>
      </c>
      <c r="AO103" s="4">
        <v>3879</v>
      </c>
      <c r="AP103" s="1">
        <v>2036</v>
      </c>
      <c r="AQ103" s="1"/>
      <c r="AR103" s="1"/>
      <c r="AS103" s="1"/>
      <c r="AT103" s="1"/>
      <c r="AU103" s="1"/>
      <c r="AV103" s="1"/>
      <c r="AW103" s="1"/>
      <c r="AX103" s="1"/>
      <c r="AY103" s="4"/>
      <c r="AZ103" s="1"/>
      <c r="BA103" s="4"/>
      <c r="BB103" s="4"/>
      <c r="BC103" s="4"/>
      <c r="BD103" s="1"/>
      <c r="BE103" s="1"/>
      <c r="BF103" s="1"/>
    </row>
    <row r="104" spans="1:58">
      <c r="A104" s="1">
        <v>7423</v>
      </c>
      <c r="B104" s="1">
        <v>2021</v>
      </c>
      <c r="C104" s="1" t="s">
        <v>123</v>
      </c>
      <c r="D104" s="1" t="s">
        <v>360</v>
      </c>
      <c r="E104" s="1">
        <v>62586</v>
      </c>
      <c r="F104" s="1" t="s">
        <v>1005</v>
      </c>
      <c r="G104" s="1">
        <v>9726</v>
      </c>
      <c r="H104" s="1" t="s">
        <v>360</v>
      </c>
      <c r="I104" s="1">
        <v>62084</v>
      </c>
      <c r="J104" s="1" t="s">
        <v>994</v>
      </c>
      <c r="K104" s="1" t="s">
        <v>995</v>
      </c>
      <c r="L104" s="1" t="s">
        <v>996</v>
      </c>
      <c r="M104" s="1" t="s">
        <v>997</v>
      </c>
      <c r="N104" s="1" t="s">
        <v>998</v>
      </c>
      <c r="O104" s="1" t="s">
        <v>999</v>
      </c>
      <c r="P104" s="1" t="s">
        <v>996</v>
      </c>
      <c r="Q104" s="1" t="s">
        <v>1000</v>
      </c>
      <c r="R104" s="1" t="s">
        <v>1014</v>
      </c>
      <c r="S104" s="1" t="s">
        <v>1015</v>
      </c>
      <c r="T104" s="1">
        <v>40.777782999999999</v>
      </c>
      <c r="U104" s="1">
        <v>-74.427242000000007</v>
      </c>
      <c r="V104" s="1"/>
      <c r="W104" s="1">
        <v>1</v>
      </c>
      <c r="X104" s="1">
        <v>1</v>
      </c>
      <c r="Y104" s="1" t="s">
        <v>128</v>
      </c>
      <c r="Z104" s="4" t="s">
        <v>38</v>
      </c>
      <c r="AA104" s="1"/>
      <c r="AB104" s="4">
        <v>0.16392999999999999</v>
      </c>
      <c r="AC104" s="4">
        <v>2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>
        <v>25397</v>
      </c>
      <c r="AN104" s="1">
        <v>13333</v>
      </c>
      <c r="AO104" s="4">
        <v>2872</v>
      </c>
      <c r="AP104" s="1">
        <v>1508</v>
      </c>
      <c r="AQ104" s="1"/>
      <c r="AR104" s="1"/>
      <c r="AS104" s="1"/>
      <c r="AT104" s="1"/>
      <c r="AU104" s="1"/>
      <c r="AV104" s="1"/>
      <c r="AW104" s="1"/>
      <c r="AX104" s="1"/>
      <c r="AY104" s="4"/>
      <c r="AZ104" s="1"/>
      <c r="BA104" s="4"/>
      <c r="BB104" s="4"/>
      <c r="BC104" s="4"/>
      <c r="BD104" s="1"/>
      <c r="BE104" s="1"/>
      <c r="BF104" s="1"/>
    </row>
    <row r="105" spans="1:58">
      <c r="A105" s="1">
        <v>7424</v>
      </c>
      <c r="B105" s="1">
        <v>2021</v>
      </c>
      <c r="C105" s="1" t="s">
        <v>123</v>
      </c>
      <c r="D105" s="1" t="s">
        <v>362</v>
      </c>
      <c r="E105" s="1">
        <v>62958</v>
      </c>
      <c r="F105" s="1" t="s">
        <v>1122</v>
      </c>
      <c r="G105" s="1">
        <v>55897</v>
      </c>
      <c r="H105" s="1" t="s">
        <v>1123</v>
      </c>
      <c r="I105" s="1">
        <v>62801</v>
      </c>
      <c r="J105" s="1" t="s">
        <v>994</v>
      </c>
      <c r="K105" s="1" t="s">
        <v>995</v>
      </c>
      <c r="L105" s="1" t="s">
        <v>996</v>
      </c>
      <c r="M105" s="1" t="s">
        <v>997</v>
      </c>
      <c r="N105" s="1" t="s">
        <v>998</v>
      </c>
      <c r="O105" s="1" t="s">
        <v>999</v>
      </c>
      <c r="P105" s="1" t="s">
        <v>996</v>
      </c>
      <c r="Q105" s="1" t="s">
        <v>1000</v>
      </c>
      <c r="R105" s="1" t="s">
        <v>1040</v>
      </c>
      <c r="S105" s="1" t="s">
        <v>1041</v>
      </c>
      <c r="T105" s="1">
        <v>40.640208999999999</v>
      </c>
      <c r="U105" s="1">
        <v>-74.234881000000001</v>
      </c>
      <c r="V105" s="1"/>
      <c r="W105" s="1">
        <v>1</v>
      </c>
      <c r="X105" s="1">
        <v>1</v>
      </c>
      <c r="Y105" s="1" t="s">
        <v>128</v>
      </c>
      <c r="Z105" s="4" t="s">
        <v>38</v>
      </c>
      <c r="AA105" s="1"/>
      <c r="AB105" s="4">
        <v>0.16159000000000001</v>
      </c>
      <c r="AC105" s="4">
        <v>2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>
        <v>25034</v>
      </c>
      <c r="AN105" s="1">
        <v>13142</v>
      </c>
      <c r="AO105" s="4">
        <v>2831</v>
      </c>
      <c r="AP105" s="1">
        <v>1486</v>
      </c>
      <c r="AQ105" s="1"/>
      <c r="AR105" s="1"/>
      <c r="AS105" s="1"/>
      <c r="AT105" s="1"/>
      <c r="AU105" s="1"/>
      <c r="AV105" s="1"/>
      <c r="AW105" s="1"/>
      <c r="AX105" s="1"/>
      <c r="AY105" s="4"/>
      <c r="AZ105" s="1"/>
      <c r="BA105" s="4"/>
      <c r="BB105" s="4"/>
      <c r="BC105" s="4"/>
      <c r="BD105" s="1"/>
      <c r="BE105" s="1"/>
      <c r="BF105" s="1"/>
    </row>
    <row r="106" spans="1:58">
      <c r="A106" s="1">
        <v>7425</v>
      </c>
      <c r="B106" s="1">
        <v>2021</v>
      </c>
      <c r="C106" s="1" t="s">
        <v>123</v>
      </c>
      <c r="D106" s="1" t="s">
        <v>364</v>
      </c>
      <c r="E106" s="1">
        <v>62957</v>
      </c>
      <c r="F106" s="1" t="s">
        <v>992</v>
      </c>
      <c r="G106" s="1">
        <v>15477</v>
      </c>
      <c r="H106" s="1" t="s">
        <v>1124</v>
      </c>
      <c r="I106" s="1">
        <v>62800</v>
      </c>
      <c r="J106" s="1" t="s">
        <v>994</v>
      </c>
      <c r="K106" s="1" t="s">
        <v>995</v>
      </c>
      <c r="L106" s="1" t="s">
        <v>996</v>
      </c>
      <c r="M106" s="1" t="s">
        <v>997</v>
      </c>
      <c r="N106" s="1" t="s">
        <v>998</v>
      </c>
      <c r="O106" s="1" t="s">
        <v>999</v>
      </c>
      <c r="P106" s="1" t="s">
        <v>996</v>
      </c>
      <c r="Q106" s="1" t="s">
        <v>1000</v>
      </c>
      <c r="R106" s="1" t="s">
        <v>1009</v>
      </c>
      <c r="S106" s="1" t="s">
        <v>1010</v>
      </c>
      <c r="T106" s="1">
        <v>40.521320000000003</v>
      </c>
      <c r="U106" s="1">
        <v>-74.347393999999994</v>
      </c>
      <c r="V106" s="1"/>
      <c r="W106" s="1">
        <v>1</v>
      </c>
      <c r="X106" s="1">
        <v>1</v>
      </c>
      <c r="Y106" s="1" t="s">
        <v>128</v>
      </c>
      <c r="Z106" s="4" t="s">
        <v>38</v>
      </c>
      <c r="AA106" s="1"/>
      <c r="AB106" s="4">
        <v>0.15026</v>
      </c>
      <c r="AC106" s="4">
        <v>5.4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>
        <v>62856</v>
      </c>
      <c r="AN106" s="1">
        <v>33000</v>
      </c>
      <c r="AO106" s="4">
        <v>7108</v>
      </c>
      <c r="AP106" s="1">
        <v>3732</v>
      </c>
      <c r="AQ106" s="1"/>
      <c r="AR106" s="1"/>
      <c r="AS106" s="1"/>
      <c r="AT106" s="1"/>
      <c r="AU106" s="1"/>
      <c r="AV106" s="1"/>
      <c r="AW106" s="1"/>
      <c r="AX106" s="1"/>
      <c r="AY106" s="4"/>
      <c r="AZ106" s="1"/>
      <c r="BA106" s="4"/>
      <c r="BB106" s="4"/>
      <c r="BC106" s="4"/>
      <c r="BD106" s="1"/>
      <c r="BE106" s="1"/>
      <c r="BF106" s="1"/>
    </row>
    <row r="107" spans="1:58">
      <c r="A107" s="1">
        <v>7426</v>
      </c>
      <c r="B107" s="1">
        <v>2021</v>
      </c>
      <c r="C107" s="1" t="s">
        <v>123</v>
      </c>
      <c r="D107" s="1" t="s">
        <v>366</v>
      </c>
      <c r="E107" s="1">
        <v>61507</v>
      </c>
      <c r="F107" s="1" t="s">
        <v>1022</v>
      </c>
      <c r="G107" s="1">
        <v>963</v>
      </c>
      <c r="H107" s="1" t="s">
        <v>1125</v>
      </c>
      <c r="I107" s="1">
        <v>61111</v>
      </c>
      <c r="J107" s="1" t="s">
        <v>994</v>
      </c>
      <c r="K107" s="1" t="s">
        <v>995</v>
      </c>
      <c r="L107" s="1" t="s">
        <v>996</v>
      </c>
      <c r="M107" s="1" t="s">
        <v>997</v>
      </c>
      <c r="N107" s="1" t="s">
        <v>998</v>
      </c>
      <c r="O107" s="1" t="s">
        <v>999</v>
      </c>
      <c r="P107" s="1" t="s">
        <v>996</v>
      </c>
      <c r="Q107" s="1" t="s">
        <v>1000</v>
      </c>
      <c r="R107" s="1" t="s">
        <v>1082</v>
      </c>
      <c r="S107" s="1" t="s">
        <v>1083</v>
      </c>
      <c r="T107" s="1">
        <v>39.575217000000002</v>
      </c>
      <c r="U107" s="1">
        <v>-75.014146999999994</v>
      </c>
      <c r="V107" s="1"/>
      <c r="W107" s="1">
        <v>1</v>
      </c>
      <c r="X107" s="1">
        <v>1</v>
      </c>
      <c r="Y107" s="1" t="s">
        <v>128</v>
      </c>
      <c r="Z107" s="4" t="s">
        <v>38</v>
      </c>
      <c r="AA107" s="1"/>
      <c r="AB107" s="4">
        <v>0.13567000000000001</v>
      </c>
      <c r="AC107" s="4">
        <v>4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>
        <v>42039</v>
      </c>
      <c r="AN107" s="1">
        <v>22070</v>
      </c>
      <c r="AO107" s="4">
        <v>4754</v>
      </c>
      <c r="AP107" s="1">
        <v>2496</v>
      </c>
      <c r="AQ107" s="1"/>
      <c r="AR107" s="1"/>
      <c r="AS107" s="1"/>
      <c r="AT107" s="1"/>
      <c r="AU107" s="1"/>
      <c r="AV107" s="1"/>
      <c r="AW107" s="1"/>
      <c r="AX107" s="1"/>
      <c r="AY107" s="4"/>
      <c r="AZ107" s="1"/>
      <c r="BA107" s="4"/>
      <c r="BB107" s="4"/>
      <c r="BC107" s="4"/>
      <c r="BD107" s="1"/>
      <c r="BE107" s="1"/>
      <c r="BF107" s="1"/>
    </row>
    <row r="108" spans="1:58">
      <c r="A108" s="1">
        <v>7427</v>
      </c>
      <c r="B108" s="1">
        <v>2021</v>
      </c>
      <c r="C108" s="1" t="s">
        <v>123</v>
      </c>
      <c r="D108" s="1" t="s">
        <v>368</v>
      </c>
      <c r="E108" s="1">
        <v>61864</v>
      </c>
      <c r="F108" s="1" t="s">
        <v>1126</v>
      </c>
      <c r="G108" s="1">
        <v>9726</v>
      </c>
      <c r="H108" s="1" t="s">
        <v>368</v>
      </c>
      <c r="I108" s="1">
        <v>61483</v>
      </c>
      <c r="J108" s="1" t="s">
        <v>994</v>
      </c>
      <c r="K108" s="1" t="s">
        <v>995</v>
      </c>
      <c r="L108" s="1" t="s">
        <v>996</v>
      </c>
      <c r="M108" s="1" t="s">
        <v>997</v>
      </c>
      <c r="N108" s="1" t="s">
        <v>998</v>
      </c>
      <c r="O108" s="1" t="s">
        <v>999</v>
      </c>
      <c r="P108" s="1" t="s">
        <v>996</v>
      </c>
      <c r="Q108" s="1" t="s">
        <v>1000</v>
      </c>
      <c r="R108" s="1" t="s">
        <v>1029</v>
      </c>
      <c r="S108" s="1" t="s">
        <v>1030</v>
      </c>
      <c r="T108" s="1">
        <v>39.977432999999998</v>
      </c>
      <c r="U108" s="1">
        <v>-74.621861999999993</v>
      </c>
      <c r="V108" s="1"/>
      <c r="W108" s="1">
        <v>1</v>
      </c>
      <c r="X108" s="1">
        <v>1</v>
      </c>
      <c r="Y108" s="1" t="s">
        <v>128</v>
      </c>
      <c r="Z108" s="4" t="s">
        <v>38</v>
      </c>
      <c r="AA108" s="1"/>
      <c r="AB108" s="4">
        <v>0.18054000000000001</v>
      </c>
      <c r="AC108" s="4">
        <v>13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>
        <v>181812</v>
      </c>
      <c r="AN108" s="1">
        <v>95450</v>
      </c>
      <c r="AO108" s="4">
        <v>20560</v>
      </c>
      <c r="AP108" s="1">
        <v>10794</v>
      </c>
      <c r="AQ108" s="1"/>
      <c r="AR108" s="1"/>
      <c r="AS108" s="1"/>
      <c r="AT108" s="1"/>
      <c r="AU108" s="1"/>
      <c r="AV108" s="1"/>
      <c r="AW108" s="1"/>
      <c r="AX108" s="1"/>
      <c r="AY108" s="4"/>
      <c r="AZ108" s="1"/>
      <c r="BA108" s="4"/>
      <c r="BB108" s="4"/>
      <c r="BC108" s="4"/>
      <c r="BD108" s="1"/>
      <c r="BE108" s="1"/>
      <c r="BF108" s="1"/>
    </row>
    <row r="109" spans="1:58">
      <c r="A109" s="1">
        <v>7428</v>
      </c>
      <c r="B109" s="1">
        <v>2021</v>
      </c>
      <c r="C109" s="1" t="s">
        <v>123</v>
      </c>
      <c r="D109" s="1" t="s">
        <v>370</v>
      </c>
      <c r="E109" s="1">
        <v>57397</v>
      </c>
      <c r="F109" s="1" t="s">
        <v>992</v>
      </c>
      <c r="G109" s="1">
        <v>15477</v>
      </c>
      <c r="H109" s="1" t="s">
        <v>1127</v>
      </c>
      <c r="I109" s="1">
        <v>56728</v>
      </c>
      <c r="J109" s="1" t="s">
        <v>994</v>
      </c>
      <c r="K109" s="1" t="s">
        <v>995</v>
      </c>
      <c r="L109" s="1" t="s">
        <v>996</v>
      </c>
      <c r="M109" s="1" t="s">
        <v>997</v>
      </c>
      <c r="N109" s="1" t="s">
        <v>998</v>
      </c>
      <c r="O109" s="1" t="s">
        <v>999</v>
      </c>
      <c r="P109" s="1" t="s">
        <v>996</v>
      </c>
      <c r="Q109" s="1" t="s">
        <v>1000</v>
      </c>
      <c r="R109" s="1" t="s">
        <v>1009</v>
      </c>
      <c r="S109" s="1" t="s">
        <v>1010</v>
      </c>
      <c r="T109" s="1">
        <v>40.369771999999998</v>
      </c>
      <c r="U109" s="1">
        <v>-74.586849999999998</v>
      </c>
      <c r="V109" s="1"/>
      <c r="W109" s="1">
        <v>2</v>
      </c>
      <c r="X109" s="1">
        <v>2</v>
      </c>
      <c r="Y109" s="1" t="s">
        <v>128</v>
      </c>
      <c r="Z109" s="4" t="s">
        <v>38</v>
      </c>
      <c r="AA109" s="1"/>
      <c r="AB109" s="4">
        <v>0.14754999999999999</v>
      </c>
      <c r="AC109" s="4">
        <v>3.6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>
        <v>41144</v>
      </c>
      <c r="AN109" s="1">
        <v>21601</v>
      </c>
      <c r="AO109" s="4">
        <v>4653</v>
      </c>
      <c r="AP109" s="1">
        <v>2443</v>
      </c>
      <c r="AQ109" s="1"/>
      <c r="AR109" s="1"/>
      <c r="AS109" s="1"/>
      <c r="AT109" s="1"/>
      <c r="AU109" s="1"/>
      <c r="AV109" s="1"/>
      <c r="AW109" s="1"/>
      <c r="AX109" s="1"/>
      <c r="AY109" s="4"/>
      <c r="AZ109" s="1"/>
      <c r="BA109" s="4"/>
      <c r="BB109" s="4"/>
      <c r="BC109" s="4"/>
      <c r="BD109" s="1"/>
      <c r="BE109" s="1"/>
      <c r="BF109" s="1"/>
    </row>
    <row r="110" spans="1:58">
      <c r="A110" s="1">
        <v>7429</v>
      </c>
      <c r="B110" s="1">
        <v>2021</v>
      </c>
      <c r="C110" s="1" t="s">
        <v>123</v>
      </c>
      <c r="D110" s="1" t="s">
        <v>372</v>
      </c>
      <c r="E110" s="1">
        <v>65658</v>
      </c>
      <c r="F110" s="1" t="s">
        <v>992</v>
      </c>
      <c r="G110" s="1">
        <v>15477</v>
      </c>
      <c r="H110" s="1" t="s">
        <v>1128</v>
      </c>
      <c r="I110" s="1">
        <v>64933</v>
      </c>
      <c r="J110" s="1" t="s">
        <v>994</v>
      </c>
      <c r="K110" s="1" t="s">
        <v>995</v>
      </c>
      <c r="L110" s="1" t="s">
        <v>996</v>
      </c>
      <c r="M110" s="1" t="s">
        <v>997</v>
      </c>
      <c r="N110" s="1" t="s">
        <v>998</v>
      </c>
      <c r="O110" s="1" t="s">
        <v>999</v>
      </c>
      <c r="P110" s="1" t="s">
        <v>996</v>
      </c>
      <c r="Q110" s="1" t="s">
        <v>1000</v>
      </c>
      <c r="R110" s="1" t="s">
        <v>1079</v>
      </c>
      <c r="S110" s="1" t="s">
        <v>1080</v>
      </c>
      <c r="T110" s="1">
        <v>39.831654</v>
      </c>
      <c r="U110" s="1">
        <v>-74.999234000000001</v>
      </c>
      <c r="V110" s="1"/>
      <c r="W110" s="1">
        <v>1</v>
      </c>
      <c r="X110" s="1">
        <v>1</v>
      </c>
      <c r="Y110" s="1" t="s">
        <v>128</v>
      </c>
      <c r="Z110" s="4" t="s">
        <v>38</v>
      </c>
      <c r="AA110" s="1"/>
      <c r="AB110" s="4">
        <v>4.5300000000000002E-3</v>
      </c>
      <c r="AC110" s="4">
        <v>6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>
        <v>2105</v>
      </c>
      <c r="AN110" s="1">
        <v>0</v>
      </c>
      <c r="AO110" s="4">
        <v>238</v>
      </c>
      <c r="AP110" s="1">
        <v>0</v>
      </c>
      <c r="AQ110" s="1"/>
      <c r="AR110" s="1"/>
      <c r="AS110" s="1"/>
      <c r="AT110" s="1"/>
      <c r="AU110" s="1"/>
      <c r="AV110" s="1"/>
      <c r="AW110" s="1"/>
      <c r="AX110" s="1"/>
      <c r="AY110" s="4"/>
      <c r="AZ110" s="1"/>
      <c r="BA110" s="4"/>
      <c r="BB110" s="4"/>
      <c r="BC110" s="4"/>
      <c r="BD110" s="1"/>
      <c r="BE110" s="1"/>
      <c r="BF110" s="1"/>
    </row>
    <row r="111" spans="1:58">
      <c r="A111" s="1">
        <v>7430</v>
      </c>
      <c r="B111" s="1">
        <v>2021</v>
      </c>
      <c r="C111" s="1" t="s">
        <v>123</v>
      </c>
      <c r="D111" s="1" t="s">
        <v>374</v>
      </c>
      <c r="E111" s="1">
        <v>62713</v>
      </c>
      <c r="F111" s="1" t="s">
        <v>1005</v>
      </c>
      <c r="G111" s="1">
        <v>9726</v>
      </c>
      <c r="H111" s="1" t="s">
        <v>1087</v>
      </c>
      <c r="I111" s="1">
        <v>62155</v>
      </c>
      <c r="J111" s="1" t="s">
        <v>994</v>
      </c>
      <c r="K111" s="1" t="s">
        <v>995</v>
      </c>
      <c r="L111" s="1" t="s">
        <v>996</v>
      </c>
      <c r="M111" s="1" t="s">
        <v>1007</v>
      </c>
      <c r="N111" s="1" t="s">
        <v>998</v>
      </c>
      <c r="O111" s="1" t="s">
        <v>999</v>
      </c>
      <c r="P111" s="1" t="s">
        <v>996</v>
      </c>
      <c r="Q111" s="1" t="s">
        <v>1000</v>
      </c>
      <c r="R111" s="1" t="s">
        <v>1074</v>
      </c>
      <c r="S111" s="1" t="s">
        <v>1075</v>
      </c>
      <c r="T111" s="1">
        <v>40.836806000000003</v>
      </c>
      <c r="U111" s="1">
        <v>-75.065465000000003</v>
      </c>
      <c r="V111" s="1"/>
      <c r="W111" s="1">
        <v>1</v>
      </c>
      <c r="X111" s="1">
        <v>1</v>
      </c>
      <c r="Y111" s="1" t="s">
        <v>128</v>
      </c>
      <c r="Z111" s="4" t="s">
        <v>38</v>
      </c>
      <c r="AA111" s="1"/>
      <c r="AB111" s="4">
        <v>0.18018000000000001</v>
      </c>
      <c r="AC111" s="4">
        <v>10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>
        <v>139580</v>
      </c>
      <c r="AN111" s="1">
        <v>73278</v>
      </c>
      <c r="AO111" s="4">
        <v>15784</v>
      </c>
      <c r="AP111" s="1">
        <v>8287</v>
      </c>
      <c r="AQ111" s="1"/>
      <c r="AR111" s="1"/>
      <c r="AS111" s="1"/>
      <c r="AT111" s="1"/>
      <c r="AU111" s="1"/>
      <c r="AV111" s="1"/>
      <c r="AW111" s="1"/>
      <c r="AX111" s="1"/>
      <c r="AY111" s="4"/>
      <c r="AZ111" s="1"/>
      <c r="BA111" s="4"/>
      <c r="BB111" s="4"/>
      <c r="BC111" s="4"/>
      <c r="BD111" s="1"/>
      <c r="BE111" s="1"/>
      <c r="BF111" s="1"/>
    </row>
    <row r="112" spans="1:58">
      <c r="A112" s="1">
        <v>7431</v>
      </c>
      <c r="B112" s="1">
        <v>2021</v>
      </c>
      <c r="C112" s="1" t="s">
        <v>123</v>
      </c>
      <c r="D112" s="1" t="s">
        <v>376</v>
      </c>
      <c r="E112" s="1">
        <v>60739</v>
      </c>
      <c r="F112" s="1" t="s">
        <v>1005</v>
      </c>
      <c r="G112" s="1">
        <v>9726</v>
      </c>
      <c r="H112" s="1" t="s">
        <v>1031</v>
      </c>
      <c r="I112" s="1">
        <v>61944</v>
      </c>
      <c r="J112" s="1" t="s">
        <v>994</v>
      </c>
      <c r="K112" s="1" t="s">
        <v>995</v>
      </c>
      <c r="L112" s="1" t="s">
        <v>996</v>
      </c>
      <c r="M112" s="1" t="s">
        <v>997</v>
      </c>
      <c r="N112" s="1" t="s">
        <v>998</v>
      </c>
      <c r="O112" s="1" t="s">
        <v>999</v>
      </c>
      <c r="P112" s="1" t="s">
        <v>996</v>
      </c>
      <c r="Q112" s="1" t="s">
        <v>1000</v>
      </c>
      <c r="R112" s="1" t="s">
        <v>1074</v>
      </c>
      <c r="S112" s="1" t="s">
        <v>1075</v>
      </c>
      <c r="T112" s="1">
        <v>40.843699000000001</v>
      </c>
      <c r="U112" s="1">
        <v>-75.065155000000004</v>
      </c>
      <c r="V112" s="1"/>
      <c r="W112" s="1">
        <v>1</v>
      </c>
      <c r="X112" s="1">
        <v>1</v>
      </c>
      <c r="Y112" s="1" t="s">
        <v>128</v>
      </c>
      <c r="Z112" s="4" t="s">
        <v>38</v>
      </c>
      <c r="AA112" s="1"/>
      <c r="AB112" s="4">
        <v>0.14535999999999999</v>
      </c>
      <c r="AC112" s="4">
        <v>4.5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>
        <v>50671</v>
      </c>
      <c r="AN112" s="1">
        <v>26602</v>
      </c>
      <c r="AO112" s="4">
        <v>5730</v>
      </c>
      <c r="AP112" s="1">
        <v>3008</v>
      </c>
      <c r="AQ112" s="1"/>
      <c r="AR112" s="1"/>
      <c r="AS112" s="1"/>
      <c r="AT112" s="1"/>
      <c r="AU112" s="1"/>
      <c r="AV112" s="1"/>
      <c r="AW112" s="1"/>
      <c r="AX112" s="1"/>
      <c r="AY112" s="4"/>
      <c r="AZ112" s="1"/>
      <c r="BA112" s="4"/>
      <c r="BB112" s="4"/>
      <c r="BC112" s="4"/>
      <c r="BD112" s="1"/>
      <c r="BE112" s="1"/>
      <c r="BF112" s="1"/>
    </row>
    <row r="113" spans="1:58">
      <c r="A113" s="1">
        <v>7432</v>
      </c>
      <c r="B113" s="1">
        <v>2021</v>
      </c>
      <c r="C113" s="1" t="s">
        <v>123</v>
      </c>
      <c r="D113" s="1" t="s">
        <v>377</v>
      </c>
      <c r="E113" s="1">
        <v>62492</v>
      </c>
      <c r="F113" s="1" t="s">
        <v>1022</v>
      </c>
      <c r="G113" s="1">
        <v>963</v>
      </c>
      <c r="H113" s="1" t="s">
        <v>377</v>
      </c>
      <c r="I113" s="1">
        <v>63875</v>
      </c>
      <c r="J113" s="1" t="s">
        <v>994</v>
      </c>
      <c r="K113" s="1" t="s">
        <v>995</v>
      </c>
      <c r="L113" s="1" t="s">
        <v>996</v>
      </c>
      <c r="M113" s="1" t="s">
        <v>997</v>
      </c>
      <c r="N113" s="1" t="s">
        <v>998</v>
      </c>
      <c r="O113" s="1" t="s">
        <v>999</v>
      </c>
      <c r="P113" s="1" t="s">
        <v>996</v>
      </c>
      <c r="Q113" s="1" t="s">
        <v>1000</v>
      </c>
      <c r="R113" s="1" t="s">
        <v>1024</v>
      </c>
      <c r="S113" s="1" t="s">
        <v>1025</v>
      </c>
      <c r="T113" s="1">
        <v>39.3733</v>
      </c>
      <c r="U113" s="1">
        <v>-74.436899999999994</v>
      </c>
      <c r="V113" s="1"/>
      <c r="W113" s="1">
        <v>1</v>
      </c>
      <c r="X113" s="1">
        <v>1</v>
      </c>
      <c r="Y113" s="1" t="s">
        <v>166</v>
      </c>
      <c r="Z113" s="4" t="s">
        <v>32</v>
      </c>
      <c r="AA113" s="1"/>
      <c r="AB113" s="4">
        <v>0.81893000000000005</v>
      </c>
      <c r="AC113" s="4">
        <v>7.5</v>
      </c>
      <c r="AD113" s="1">
        <v>0</v>
      </c>
      <c r="AE113" s="1"/>
      <c r="AF113" s="1"/>
      <c r="AG113" s="1"/>
      <c r="AH113" s="1"/>
      <c r="AI113" s="1"/>
      <c r="AJ113" s="1"/>
      <c r="AK113" s="1">
        <v>868965</v>
      </c>
      <c r="AL113" s="1">
        <v>437786</v>
      </c>
      <c r="AM113" s="1">
        <v>868965</v>
      </c>
      <c r="AN113" s="1">
        <v>437786</v>
      </c>
      <c r="AO113" s="4">
        <v>53804</v>
      </c>
      <c r="AP113" s="1">
        <v>27107</v>
      </c>
      <c r="AQ113" s="1">
        <v>139.03399999999999</v>
      </c>
      <c r="AR113" s="1">
        <v>70.046000000000006</v>
      </c>
      <c r="AS113" s="1">
        <v>1.389</v>
      </c>
      <c r="AT113" s="1">
        <v>50786.25</v>
      </c>
      <c r="AU113" s="1">
        <v>1915.741</v>
      </c>
      <c r="AV113" s="1">
        <v>191.57400000000001</v>
      </c>
      <c r="AW113" s="1">
        <v>50838.741000000002</v>
      </c>
      <c r="AX113" s="1"/>
      <c r="AY113" s="4">
        <v>5.1680000000000001</v>
      </c>
      <c r="AZ113" s="1">
        <v>5.1680000000000001</v>
      </c>
      <c r="BA113" s="4">
        <v>5.1999999999999998E-2</v>
      </c>
      <c r="BB113" s="4">
        <v>1887.8240000000001</v>
      </c>
      <c r="BC113" s="4">
        <v>3.5999999999999997E-2</v>
      </c>
      <c r="BD113" s="1">
        <v>4.0000000000000001E-3</v>
      </c>
      <c r="BE113" s="1">
        <v>1889.7760000000001</v>
      </c>
      <c r="BF113" s="1"/>
    </row>
    <row r="114" spans="1:58">
      <c r="A114" s="1">
        <v>7433</v>
      </c>
      <c r="B114" s="1">
        <v>2021</v>
      </c>
      <c r="C114" s="1" t="s">
        <v>123</v>
      </c>
      <c r="D114" s="1" t="s">
        <v>1129</v>
      </c>
      <c r="E114" s="1">
        <v>10805</v>
      </c>
      <c r="F114" s="1" t="s">
        <v>992</v>
      </c>
      <c r="G114" s="1">
        <v>15477</v>
      </c>
      <c r="H114" s="1" t="s">
        <v>1130</v>
      </c>
      <c r="I114" s="1">
        <v>5530</v>
      </c>
      <c r="J114" s="1" t="s">
        <v>1085</v>
      </c>
      <c r="K114" s="1" t="s">
        <v>995</v>
      </c>
      <c r="L114" s="1" t="s">
        <v>996</v>
      </c>
      <c r="M114" s="1" t="s">
        <v>997</v>
      </c>
      <c r="N114" s="1" t="s">
        <v>998</v>
      </c>
      <c r="O114" s="1" t="s">
        <v>999</v>
      </c>
      <c r="P114" s="1" t="s">
        <v>996</v>
      </c>
      <c r="Q114" s="1" t="s">
        <v>1000</v>
      </c>
      <c r="R114" s="1" t="s">
        <v>1040</v>
      </c>
      <c r="S114" s="1" t="s">
        <v>1041</v>
      </c>
      <c r="T114" s="1">
        <v>40.678100000000001</v>
      </c>
      <c r="U114" s="1">
        <v>-74.2744</v>
      </c>
      <c r="V114" s="1" t="s">
        <v>1027</v>
      </c>
      <c r="W114" s="1">
        <v>1</v>
      </c>
      <c r="X114" s="1">
        <v>2</v>
      </c>
      <c r="Y114" s="1" t="s">
        <v>166</v>
      </c>
      <c r="Z114" s="4" t="s">
        <v>32</v>
      </c>
      <c r="AA114" s="1"/>
      <c r="AB114" s="4">
        <v>0.58357000000000003</v>
      </c>
      <c r="AC114" s="4">
        <v>28.8</v>
      </c>
      <c r="AD114" s="1">
        <v>0.36071117135971598</v>
      </c>
      <c r="AE114" s="1"/>
      <c r="AF114" s="1" t="s">
        <v>1027</v>
      </c>
      <c r="AG114" s="1">
        <v>312862.40000000002</v>
      </c>
      <c r="AH114" s="1">
        <v>1.6060000000000001</v>
      </c>
      <c r="AI114" s="1">
        <v>0.68167900000000003</v>
      </c>
      <c r="AJ114" s="1"/>
      <c r="AK114" s="1">
        <v>1093770.1200000001</v>
      </c>
      <c r="AL114" s="1">
        <v>462433.74900000001</v>
      </c>
      <c r="AM114" s="1">
        <v>1093770.1200000001</v>
      </c>
      <c r="AN114" s="1">
        <v>462433.74900000001</v>
      </c>
      <c r="AO114" s="4">
        <v>147228.54</v>
      </c>
      <c r="AP114" s="1">
        <v>62246.576999999997</v>
      </c>
      <c r="AQ114" s="1">
        <v>72.367000000000004</v>
      </c>
      <c r="AR114" s="1">
        <v>29.765999999999998</v>
      </c>
      <c r="AS114" s="1">
        <v>2.0529999999999999</v>
      </c>
      <c r="AT114" s="1">
        <v>63924.879000000001</v>
      </c>
      <c r="AU114" s="1">
        <v>2397.7190000000001</v>
      </c>
      <c r="AV114" s="1">
        <v>239.77199999999999</v>
      </c>
      <c r="AW114" s="1">
        <v>63990.576999999997</v>
      </c>
      <c r="AX114" s="1"/>
      <c r="AY114" s="4">
        <v>0.98299999999999998</v>
      </c>
      <c r="AZ114" s="1">
        <v>0.95599999999999996</v>
      </c>
      <c r="BA114" s="4">
        <v>2.8000000000000001E-2</v>
      </c>
      <c r="BB114" s="4">
        <v>868.37599999999998</v>
      </c>
      <c r="BC114" s="4">
        <v>1.6E-2</v>
      </c>
      <c r="BD114" s="1">
        <v>2E-3</v>
      </c>
      <c r="BE114" s="1">
        <v>869.26900000000001</v>
      </c>
      <c r="BF114" s="1"/>
    </row>
    <row r="115" spans="1:58">
      <c r="A115" s="1">
        <v>7434</v>
      </c>
      <c r="B115" s="1">
        <v>2021</v>
      </c>
      <c r="C115" s="1" t="s">
        <v>123</v>
      </c>
      <c r="D115" s="1" t="s">
        <v>379</v>
      </c>
      <c r="E115" s="1">
        <v>50561</v>
      </c>
      <c r="F115" s="1" t="s">
        <v>992</v>
      </c>
      <c r="G115" s="1">
        <v>15477</v>
      </c>
      <c r="H115" s="1" t="s">
        <v>1131</v>
      </c>
      <c r="I115" s="1">
        <v>49942</v>
      </c>
      <c r="J115" s="1" t="s">
        <v>994</v>
      </c>
      <c r="K115" s="1" t="s">
        <v>995</v>
      </c>
      <c r="L115" s="1" t="s">
        <v>996</v>
      </c>
      <c r="M115" s="1" t="s">
        <v>997</v>
      </c>
      <c r="N115" s="1" t="s">
        <v>998</v>
      </c>
      <c r="O115" s="1" t="s">
        <v>999</v>
      </c>
      <c r="P115" s="1" t="s">
        <v>996</v>
      </c>
      <c r="Q115" s="1" t="s">
        <v>1000</v>
      </c>
      <c r="R115" s="1" t="s">
        <v>1082</v>
      </c>
      <c r="S115" s="1" t="s">
        <v>1083</v>
      </c>
      <c r="T115" s="1">
        <v>39.874600000000001</v>
      </c>
      <c r="U115" s="1">
        <v>-75.159199999999998</v>
      </c>
      <c r="V115" s="1" t="s">
        <v>1027</v>
      </c>
      <c r="W115" s="1">
        <v>2</v>
      </c>
      <c r="X115" s="1">
        <v>4</v>
      </c>
      <c r="Y115" s="1" t="s">
        <v>166</v>
      </c>
      <c r="Z115" s="4" t="s">
        <v>32</v>
      </c>
      <c r="AA115" s="1"/>
      <c r="AB115" s="4">
        <v>8.5220000000000004E-2</v>
      </c>
      <c r="AC115" s="4">
        <v>251.8</v>
      </c>
      <c r="AD115" s="1">
        <v>1</v>
      </c>
      <c r="AE115" s="1"/>
      <c r="AF115" s="1"/>
      <c r="AG115" s="1"/>
      <c r="AH115" s="1"/>
      <c r="AI115" s="1"/>
      <c r="AJ115" s="1"/>
      <c r="AK115" s="1">
        <v>1631211.1059999999</v>
      </c>
      <c r="AL115" s="1">
        <v>1413661.01</v>
      </c>
      <c r="AM115" s="1">
        <v>1631211.1059999999</v>
      </c>
      <c r="AN115" s="1">
        <v>1413661.01</v>
      </c>
      <c r="AO115" s="4">
        <v>187969</v>
      </c>
      <c r="AP115" s="1">
        <v>164960</v>
      </c>
      <c r="AQ115" s="1">
        <v>20.872</v>
      </c>
      <c r="AR115" s="1">
        <v>17.164999999999999</v>
      </c>
      <c r="AS115" s="1">
        <v>0.49</v>
      </c>
      <c r="AT115" s="1">
        <v>96968.816999999995</v>
      </c>
      <c r="AU115" s="1">
        <v>3893.953</v>
      </c>
      <c r="AV115" s="1">
        <v>390.322</v>
      </c>
      <c r="AW115" s="1">
        <v>97075.649000000005</v>
      </c>
      <c r="AX115" s="1"/>
      <c r="AY115" s="4">
        <v>0.222</v>
      </c>
      <c r="AZ115" s="1">
        <v>0.20799999999999999</v>
      </c>
      <c r="BA115" s="4">
        <v>5.0000000000000001E-3</v>
      </c>
      <c r="BB115" s="4">
        <v>1031.7529999999999</v>
      </c>
      <c r="BC115" s="4">
        <v>2.1000000000000001E-2</v>
      </c>
      <c r="BD115" s="1">
        <v>2E-3</v>
      </c>
      <c r="BE115" s="1">
        <v>1032.8900000000001</v>
      </c>
      <c r="BF115" s="1"/>
    </row>
    <row r="116" spans="1:58">
      <c r="A116" s="1">
        <v>7435</v>
      </c>
      <c r="B116" s="1">
        <v>2021</v>
      </c>
      <c r="C116" s="1" t="s">
        <v>123</v>
      </c>
      <c r="D116" s="1" t="s">
        <v>384</v>
      </c>
      <c r="E116" s="1">
        <v>60327</v>
      </c>
      <c r="F116" s="1" t="s">
        <v>1005</v>
      </c>
      <c r="G116" s="1">
        <v>9726</v>
      </c>
      <c r="H116" s="1" t="s">
        <v>1032</v>
      </c>
      <c r="I116" s="1">
        <v>56990</v>
      </c>
      <c r="J116" s="1" t="s">
        <v>994</v>
      </c>
      <c r="K116" s="1" t="s">
        <v>995</v>
      </c>
      <c r="L116" s="1" t="s">
        <v>996</v>
      </c>
      <c r="M116" s="1" t="s">
        <v>997</v>
      </c>
      <c r="N116" s="1" t="s">
        <v>998</v>
      </c>
      <c r="O116" s="1" t="s">
        <v>999</v>
      </c>
      <c r="P116" s="1" t="s">
        <v>996</v>
      </c>
      <c r="Q116" s="1" t="s">
        <v>1000</v>
      </c>
      <c r="R116" s="1" t="s">
        <v>1132</v>
      </c>
      <c r="S116" s="1" t="s">
        <v>1133</v>
      </c>
      <c r="T116" s="1">
        <v>40.443266000000001</v>
      </c>
      <c r="U116" s="1">
        <v>-74.876373000000001</v>
      </c>
      <c r="V116" s="1"/>
      <c r="W116" s="1">
        <v>1</v>
      </c>
      <c r="X116" s="1">
        <v>1</v>
      </c>
      <c r="Y116" s="1" t="s">
        <v>128</v>
      </c>
      <c r="Z116" s="4" t="s">
        <v>38</v>
      </c>
      <c r="AA116" s="1"/>
      <c r="AB116" s="4">
        <v>0.16933000000000001</v>
      </c>
      <c r="AC116" s="4">
        <v>1.8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>
        <v>23612</v>
      </c>
      <c r="AN116" s="1">
        <v>12396</v>
      </c>
      <c r="AO116" s="4">
        <v>2670</v>
      </c>
      <c r="AP116" s="1">
        <v>1402</v>
      </c>
      <c r="AQ116" s="1"/>
      <c r="AR116" s="1"/>
      <c r="AS116" s="1"/>
      <c r="AT116" s="1"/>
      <c r="AU116" s="1"/>
      <c r="AV116" s="1"/>
      <c r="AW116" s="1"/>
      <c r="AX116" s="1"/>
      <c r="AY116" s="4"/>
      <c r="AZ116" s="1"/>
      <c r="BA116" s="4"/>
      <c r="BB116" s="4"/>
      <c r="BC116" s="4"/>
      <c r="BD116" s="1"/>
      <c r="BE116" s="1"/>
      <c r="BF116" s="1"/>
    </row>
    <row r="117" spans="1:58">
      <c r="A117" s="1">
        <v>7436</v>
      </c>
      <c r="B117" s="1">
        <v>2021</v>
      </c>
      <c r="C117" s="1" t="s">
        <v>123</v>
      </c>
      <c r="D117" s="1" t="s">
        <v>386</v>
      </c>
      <c r="E117" s="1">
        <v>60727</v>
      </c>
      <c r="F117" s="1" t="s">
        <v>992</v>
      </c>
      <c r="G117" s="1">
        <v>15477</v>
      </c>
      <c r="H117" s="1" t="s">
        <v>1031</v>
      </c>
      <c r="I117" s="1">
        <v>61944</v>
      </c>
      <c r="J117" s="1" t="s">
        <v>994</v>
      </c>
      <c r="K117" s="1" t="s">
        <v>995</v>
      </c>
      <c r="L117" s="1" t="s">
        <v>996</v>
      </c>
      <c r="M117" s="1" t="s">
        <v>997</v>
      </c>
      <c r="N117" s="1" t="s">
        <v>998</v>
      </c>
      <c r="O117" s="1" t="s">
        <v>999</v>
      </c>
      <c r="P117" s="1" t="s">
        <v>996</v>
      </c>
      <c r="Q117" s="1" t="s">
        <v>1000</v>
      </c>
      <c r="R117" s="1" t="s">
        <v>1020</v>
      </c>
      <c r="S117" s="1" t="s">
        <v>1021</v>
      </c>
      <c r="T117" s="1">
        <v>40.747582000000001</v>
      </c>
      <c r="U117" s="1">
        <v>-74.335762000000003</v>
      </c>
      <c r="V117" s="1"/>
      <c r="W117" s="1">
        <v>1</v>
      </c>
      <c r="X117" s="1">
        <v>1</v>
      </c>
      <c r="Y117" s="1" t="s">
        <v>128</v>
      </c>
      <c r="Z117" s="4" t="s">
        <v>38</v>
      </c>
      <c r="AA117" s="1"/>
      <c r="AB117" s="4">
        <v>0.155</v>
      </c>
      <c r="AC117" s="4">
        <v>4.5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>
        <v>54031</v>
      </c>
      <c r="AN117" s="1">
        <v>28365</v>
      </c>
      <c r="AO117" s="4">
        <v>6110</v>
      </c>
      <c r="AP117" s="1">
        <v>3208</v>
      </c>
      <c r="AQ117" s="1"/>
      <c r="AR117" s="1"/>
      <c r="AS117" s="1"/>
      <c r="AT117" s="1"/>
      <c r="AU117" s="1"/>
      <c r="AV117" s="1"/>
      <c r="AW117" s="1"/>
      <c r="AX117" s="1"/>
      <c r="AY117" s="4"/>
      <c r="AZ117" s="1"/>
      <c r="BA117" s="4"/>
      <c r="BB117" s="4"/>
      <c r="BC117" s="4"/>
      <c r="BD117" s="1"/>
      <c r="BE117" s="1"/>
      <c r="BF117" s="1"/>
    </row>
    <row r="118" spans="1:58">
      <c r="A118" s="1">
        <v>7437</v>
      </c>
      <c r="B118" s="1">
        <v>2021</v>
      </c>
      <c r="C118" s="1" t="s">
        <v>123</v>
      </c>
      <c r="D118" s="1" t="s">
        <v>387</v>
      </c>
      <c r="E118" s="1">
        <v>64327</v>
      </c>
      <c r="F118" s="1" t="s">
        <v>1005</v>
      </c>
      <c r="G118" s="1">
        <v>9726</v>
      </c>
      <c r="H118" s="1" t="s">
        <v>1031</v>
      </c>
      <c r="I118" s="1">
        <v>61944</v>
      </c>
      <c r="J118" s="1" t="s">
        <v>994</v>
      </c>
      <c r="K118" s="1" t="s">
        <v>995</v>
      </c>
      <c r="L118" s="1" t="s">
        <v>996</v>
      </c>
      <c r="M118" s="1" t="s">
        <v>997</v>
      </c>
      <c r="N118" s="1" t="s">
        <v>998</v>
      </c>
      <c r="O118" s="1" t="s">
        <v>999</v>
      </c>
      <c r="P118" s="1" t="s">
        <v>996</v>
      </c>
      <c r="Q118" s="1" t="s">
        <v>1000</v>
      </c>
      <c r="R118" s="1" t="s">
        <v>1063</v>
      </c>
      <c r="S118" s="1" t="s">
        <v>1064</v>
      </c>
      <c r="T118" s="1">
        <v>39.984000000000002</v>
      </c>
      <c r="U118" s="1">
        <v>-74.238</v>
      </c>
      <c r="V118" s="1"/>
      <c r="W118" s="1">
        <v>1</v>
      </c>
      <c r="X118" s="1">
        <v>1</v>
      </c>
      <c r="Y118" s="1" t="s">
        <v>128</v>
      </c>
      <c r="Z118" s="4" t="s">
        <v>38</v>
      </c>
      <c r="AA118" s="1"/>
      <c r="AB118" s="4">
        <v>0.12719</v>
      </c>
      <c r="AC118" s="4">
        <v>21.3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>
        <v>209862</v>
      </c>
      <c r="AN118" s="1">
        <v>144617</v>
      </c>
      <c r="AO118" s="4">
        <v>23732</v>
      </c>
      <c r="AP118" s="1">
        <v>16354</v>
      </c>
      <c r="AQ118" s="1"/>
      <c r="AR118" s="1"/>
      <c r="AS118" s="1"/>
      <c r="AT118" s="1"/>
      <c r="AU118" s="1"/>
      <c r="AV118" s="1"/>
      <c r="AW118" s="1"/>
      <c r="AX118" s="1"/>
      <c r="AY118" s="4"/>
      <c r="AZ118" s="1"/>
      <c r="BA118" s="4"/>
      <c r="BB118" s="4"/>
      <c r="BC118" s="4"/>
      <c r="BD118" s="1"/>
      <c r="BE118" s="1"/>
      <c r="BF118" s="1"/>
    </row>
    <row r="119" spans="1:58">
      <c r="A119" s="1">
        <v>7438</v>
      </c>
      <c r="B119" s="1">
        <v>2021</v>
      </c>
      <c r="C119" s="1" t="s">
        <v>123</v>
      </c>
      <c r="D119" s="1" t="s">
        <v>1134</v>
      </c>
      <c r="E119" s="1">
        <v>50799</v>
      </c>
      <c r="F119" s="1" t="s">
        <v>1005</v>
      </c>
      <c r="G119" s="1">
        <v>9726</v>
      </c>
      <c r="H119" s="1" t="s">
        <v>1135</v>
      </c>
      <c r="I119" s="1">
        <v>61536</v>
      </c>
      <c r="J119" s="1" t="s">
        <v>994</v>
      </c>
      <c r="K119" s="1" t="s">
        <v>995</v>
      </c>
      <c r="L119" s="1" t="s">
        <v>996</v>
      </c>
      <c r="M119" s="1" t="s">
        <v>997</v>
      </c>
      <c r="N119" s="1" t="s">
        <v>998</v>
      </c>
      <c r="O119" s="1" t="s">
        <v>999</v>
      </c>
      <c r="P119" s="1" t="s">
        <v>996</v>
      </c>
      <c r="Q119" s="1" t="s">
        <v>1000</v>
      </c>
      <c r="R119" s="1" t="s">
        <v>1009</v>
      </c>
      <c r="S119" s="1" t="s">
        <v>1010</v>
      </c>
      <c r="T119" s="1">
        <v>40.460717000000002</v>
      </c>
      <c r="U119" s="1">
        <v>-74.327161000000004</v>
      </c>
      <c r="V119" s="1" t="s">
        <v>1027</v>
      </c>
      <c r="W119" s="1">
        <v>2</v>
      </c>
      <c r="X119" s="1">
        <v>4</v>
      </c>
      <c r="Y119" s="1" t="s">
        <v>166</v>
      </c>
      <c r="Z119" s="4" t="s">
        <v>32</v>
      </c>
      <c r="AA119" s="1"/>
      <c r="AB119" s="4">
        <v>7.6600000000000001E-3</v>
      </c>
      <c r="AC119" s="4">
        <v>135</v>
      </c>
      <c r="AD119" s="1">
        <v>1</v>
      </c>
      <c r="AE119" s="1"/>
      <c r="AF119" s="1" t="s">
        <v>1027</v>
      </c>
      <c r="AG119" s="1">
        <v>0</v>
      </c>
      <c r="AH119" s="1"/>
      <c r="AI119" s="1">
        <v>1</v>
      </c>
      <c r="AJ119" s="1"/>
      <c r="AK119" s="1">
        <v>92403.092999999993</v>
      </c>
      <c r="AL119" s="1">
        <v>86107.887000000002</v>
      </c>
      <c r="AM119" s="1">
        <v>92403.092999999993</v>
      </c>
      <c r="AN119" s="1">
        <v>86107.887000000002</v>
      </c>
      <c r="AO119" s="4">
        <v>9060</v>
      </c>
      <c r="AP119" s="1">
        <v>8432</v>
      </c>
      <c r="AQ119" s="1">
        <v>2.9089999999999998</v>
      </c>
      <c r="AR119" s="1">
        <v>2.694</v>
      </c>
      <c r="AS119" s="1">
        <v>2.8000000000000001E-2</v>
      </c>
      <c r="AT119" s="1">
        <v>5491.3069999999998</v>
      </c>
      <c r="AU119" s="1">
        <v>203.851</v>
      </c>
      <c r="AV119" s="1">
        <v>20.385000000000002</v>
      </c>
      <c r="AW119" s="1">
        <v>5496.893</v>
      </c>
      <c r="AX119" s="1"/>
      <c r="AY119" s="4">
        <v>0.64200000000000002</v>
      </c>
      <c r="AZ119" s="1">
        <v>0.63900000000000001</v>
      </c>
      <c r="BA119" s="4">
        <v>6.0000000000000001E-3</v>
      </c>
      <c r="BB119" s="4">
        <v>1212.2090000000001</v>
      </c>
      <c r="BC119" s="4">
        <v>2.3E-2</v>
      </c>
      <c r="BD119" s="1">
        <v>2E-3</v>
      </c>
      <c r="BE119" s="1">
        <v>1213.442</v>
      </c>
      <c r="BF119" s="1"/>
    </row>
    <row r="120" spans="1:58">
      <c r="A120" s="1">
        <v>7439</v>
      </c>
      <c r="B120" s="1">
        <v>2021</v>
      </c>
      <c r="C120" s="1" t="s">
        <v>123</v>
      </c>
      <c r="D120" s="1" t="s">
        <v>1136</v>
      </c>
      <c r="E120" s="1">
        <v>50852</v>
      </c>
      <c r="F120" s="1" t="s">
        <v>992</v>
      </c>
      <c r="G120" s="1">
        <v>15477</v>
      </c>
      <c r="H120" s="1" t="s">
        <v>388</v>
      </c>
      <c r="I120" s="1">
        <v>63363</v>
      </c>
      <c r="J120" s="1" t="s">
        <v>994</v>
      </c>
      <c r="K120" s="1" t="s">
        <v>995</v>
      </c>
      <c r="L120" s="1" t="s">
        <v>996</v>
      </c>
      <c r="M120" s="1" t="s">
        <v>997</v>
      </c>
      <c r="N120" s="1" t="s">
        <v>998</v>
      </c>
      <c r="O120" s="1" t="s">
        <v>999</v>
      </c>
      <c r="P120" s="1" t="s">
        <v>996</v>
      </c>
      <c r="Q120" s="1" t="s">
        <v>1000</v>
      </c>
      <c r="R120" s="1" t="s">
        <v>1068</v>
      </c>
      <c r="S120" s="1" t="s">
        <v>1069</v>
      </c>
      <c r="T120" s="1">
        <v>40.905337000000003</v>
      </c>
      <c r="U120" s="1">
        <v>-74.130448000000001</v>
      </c>
      <c r="V120" s="1" t="s">
        <v>1027</v>
      </c>
      <c r="W120" s="1">
        <v>1</v>
      </c>
      <c r="X120" s="1">
        <v>2</v>
      </c>
      <c r="Y120" s="1" t="s">
        <v>166</v>
      </c>
      <c r="Z120" s="4" t="s">
        <v>32</v>
      </c>
      <c r="AA120" s="1"/>
      <c r="AB120" s="4">
        <v>0</v>
      </c>
      <c r="AC120" s="4">
        <v>89.5</v>
      </c>
      <c r="AD120" s="1"/>
      <c r="AE120" s="1"/>
      <c r="AF120" s="1"/>
      <c r="AG120" s="1"/>
      <c r="AH120" s="1"/>
      <c r="AI120" s="1"/>
      <c r="AJ120" s="1"/>
      <c r="AK120" s="1"/>
      <c r="AL120" s="1">
        <v>0</v>
      </c>
      <c r="AM120" s="1"/>
      <c r="AN120" s="1">
        <v>0</v>
      </c>
      <c r="AO120" s="4">
        <v>0</v>
      </c>
      <c r="AP120" s="1">
        <v>0</v>
      </c>
      <c r="AQ120" s="1"/>
      <c r="AR120" s="1"/>
      <c r="AS120" s="1"/>
      <c r="AT120" s="1"/>
      <c r="AU120" s="1"/>
      <c r="AV120" s="1"/>
      <c r="AW120" s="1"/>
      <c r="AX120" s="1"/>
      <c r="AY120" s="4"/>
      <c r="AZ120" s="1"/>
      <c r="BA120" s="4"/>
      <c r="BB120" s="4"/>
      <c r="BC120" s="4"/>
      <c r="BD120" s="1"/>
      <c r="BE120" s="1"/>
      <c r="BF120" s="1"/>
    </row>
    <row r="121" spans="1:58">
      <c r="A121" s="1">
        <v>7440</v>
      </c>
      <c r="B121" s="1">
        <v>2021</v>
      </c>
      <c r="C121" s="1" t="s">
        <v>123</v>
      </c>
      <c r="D121" s="1" t="s">
        <v>389</v>
      </c>
      <c r="E121" s="1">
        <v>59367</v>
      </c>
      <c r="F121" s="1" t="s">
        <v>1005</v>
      </c>
      <c r="G121" s="1">
        <v>9726</v>
      </c>
      <c r="H121" s="1" t="s">
        <v>1137</v>
      </c>
      <c r="I121" s="1">
        <v>58258</v>
      </c>
      <c r="J121" s="1" t="s">
        <v>994</v>
      </c>
      <c r="K121" s="1" t="s">
        <v>995</v>
      </c>
      <c r="L121" s="1" t="s">
        <v>996</v>
      </c>
      <c r="M121" s="1" t="s">
        <v>1007</v>
      </c>
      <c r="N121" s="1" t="s">
        <v>998</v>
      </c>
      <c r="O121" s="1" t="s">
        <v>999</v>
      </c>
      <c r="P121" s="1" t="s">
        <v>996</v>
      </c>
      <c r="Q121" s="1" t="s">
        <v>1000</v>
      </c>
      <c r="R121" s="1" t="s">
        <v>1009</v>
      </c>
      <c r="S121" s="1" t="s">
        <v>1010</v>
      </c>
      <c r="T121" s="1">
        <v>40.33</v>
      </c>
      <c r="U121" s="1">
        <v>-74.462500000000006</v>
      </c>
      <c r="V121" s="1"/>
      <c r="W121" s="1">
        <v>1</v>
      </c>
      <c r="X121" s="1">
        <v>1</v>
      </c>
      <c r="Y121" s="1" t="s">
        <v>128</v>
      </c>
      <c r="Z121" s="4" t="s">
        <v>38</v>
      </c>
      <c r="AA121" s="1"/>
      <c r="AB121" s="4">
        <v>0.12372</v>
      </c>
      <c r="AC121" s="4">
        <v>0.8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>
        <v>7666</v>
      </c>
      <c r="AN121" s="1">
        <v>4024</v>
      </c>
      <c r="AO121" s="4">
        <v>867</v>
      </c>
      <c r="AP121" s="1">
        <v>455</v>
      </c>
      <c r="AQ121" s="1"/>
      <c r="AR121" s="1"/>
      <c r="AS121" s="1"/>
      <c r="AT121" s="1"/>
      <c r="AU121" s="1"/>
      <c r="AV121" s="1"/>
      <c r="AW121" s="1"/>
      <c r="AX121" s="1"/>
      <c r="AY121" s="4"/>
      <c r="AZ121" s="1"/>
      <c r="BA121" s="4"/>
      <c r="BB121" s="4"/>
      <c r="BC121" s="4"/>
      <c r="BD121" s="1"/>
      <c r="BE121" s="1"/>
      <c r="BF121" s="1"/>
    </row>
    <row r="122" spans="1:58">
      <c r="A122" s="1">
        <v>7441</v>
      </c>
      <c r="B122" s="1">
        <v>2021</v>
      </c>
      <c r="C122" s="1" t="s">
        <v>123</v>
      </c>
      <c r="D122" s="1" t="s">
        <v>390</v>
      </c>
      <c r="E122" s="1">
        <v>63702</v>
      </c>
      <c r="F122" s="1" t="s">
        <v>992</v>
      </c>
      <c r="G122" s="1">
        <v>15477</v>
      </c>
      <c r="H122" s="1" t="s">
        <v>1138</v>
      </c>
      <c r="I122" s="1">
        <v>62150</v>
      </c>
      <c r="J122" s="1" t="s">
        <v>994</v>
      </c>
      <c r="K122" s="1" t="s">
        <v>995</v>
      </c>
      <c r="L122" s="1" t="s">
        <v>996</v>
      </c>
      <c r="M122" s="1" t="s">
        <v>997</v>
      </c>
      <c r="N122" s="1" t="s">
        <v>998</v>
      </c>
      <c r="O122" s="1" t="s">
        <v>999</v>
      </c>
      <c r="P122" s="1" t="s">
        <v>996</v>
      </c>
      <c r="Q122" s="1" t="s">
        <v>1000</v>
      </c>
      <c r="R122" s="1" t="s">
        <v>1018</v>
      </c>
      <c r="S122" s="1" t="s">
        <v>1019</v>
      </c>
      <c r="T122" s="1">
        <v>40.775359999999999</v>
      </c>
      <c r="U122" s="1">
        <v>-74.070335</v>
      </c>
      <c r="V122" s="1"/>
      <c r="W122" s="1">
        <v>1</v>
      </c>
      <c r="X122" s="1">
        <v>1</v>
      </c>
      <c r="Y122" s="1" t="s">
        <v>166</v>
      </c>
      <c r="Z122" s="4" t="s">
        <v>32</v>
      </c>
      <c r="AA122" s="1"/>
      <c r="AB122" s="4">
        <v>0.95145000000000002</v>
      </c>
      <c r="AC122" s="4">
        <v>1.5</v>
      </c>
      <c r="AD122" s="1">
        <v>0</v>
      </c>
      <c r="AE122" s="1"/>
      <c r="AF122" s="1"/>
      <c r="AG122" s="1"/>
      <c r="AH122" s="1"/>
      <c r="AI122" s="1"/>
      <c r="AJ122" s="1"/>
      <c r="AK122" s="1"/>
      <c r="AL122" s="1"/>
      <c r="AM122" s="1">
        <v>88203</v>
      </c>
      <c r="AN122" s="1">
        <v>44437</v>
      </c>
      <c r="AO122" s="4">
        <v>12502</v>
      </c>
      <c r="AP122" s="1">
        <v>6299</v>
      </c>
      <c r="AQ122" s="1"/>
      <c r="AR122" s="1"/>
      <c r="AS122" s="1"/>
      <c r="AT122" s="1"/>
      <c r="AU122" s="1"/>
      <c r="AV122" s="1"/>
      <c r="AW122" s="1"/>
      <c r="AX122" s="1"/>
      <c r="AY122" s="4"/>
      <c r="AZ122" s="1"/>
      <c r="BA122" s="4"/>
      <c r="BB122" s="4"/>
      <c r="BC122" s="4"/>
      <c r="BD122" s="1"/>
      <c r="BE122" s="1"/>
      <c r="BF122" s="1"/>
    </row>
    <row r="123" spans="1:58">
      <c r="A123" s="1">
        <v>7442</v>
      </c>
      <c r="B123" s="1">
        <v>2021</v>
      </c>
      <c r="C123" s="1" t="s">
        <v>123</v>
      </c>
      <c r="D123" s="1" t="s">
        <v>392</v>
      </c>
      <c r="E123" s="1">
        <v>63703</v>
      </c>
      <c r="F123" s="1" t="s">
        <v>992</v>
      </c>
      <c r="G123" s="1">
        <v>15477</v>
      </c>
      <c r="H123" s="1" t="s">
        <v>1138</v>
      </c>
      <c r="I123" s="1">
        <v>62150</v>
      </c>
      <c r="J123" s="1" t="s">
        <v>994</v>
      </c>
      <c r="K123" s="1" t="s">
        <v>995</v>
      </c>
      <c r="L123" s="1" t="s">
        <v>996</v>
      </c>
      <c r="M123" s="1" t="s">
        <v>997</v>
      </c>
      <c r="N123" s="1" t="s">
        <v>998</v>
      </c>
      <c r="O123" s="1" t="s">
        <v>999</v>
      </c>
      <c r="P123" s="1" t="s">
        <v>996</v>
      </c>
      <c r="Q123" s="1" t="s">
        <v>1000</v>
      </c>
      <c r="R123" s="1" t="s">
        <v>1018</v>
      </c>
      <c r="S123" s="1" t="s">
        <v>1019</v>
      </c>
      <c r="T123" s="1">
        <v>40.778530000000003</v>
      </c>
      <c r="U123" s="1">
        <v>-74.072239999999994</v>
      </c>
      <c r="V123" s="1"/>
      <c r="W123" s="1">
        <v>1</v>
      </c>
      <c r="X123" s="1">
        <v>1</v>
      </c>
      <c r="Y123" s="1" t="s">
        <v>166</v>
      </c>
      <c r="Z123" s="4" t="s">
        <v>32</v>
      </c>
      <c r="AA123" s="1"/>
      <c r="AB123" s="4">
        <v>0.84440999999999999</v>
      </c>
      <c r="AC123" s="4">
        <v>2</v>
      </c>
      <c r="AD123" s="1">
        <v>0</v>
      </c>
      <c r="AE123" s="1"/>
      <c r="AF123" s="1"/>
      <c r="AG123" s="1"/>
      <c r="AH123" s="1"/>
      <c r="AI123" s="1"/>
      <c r="AJ123" s="1"/>
      <c r="AK123" s="1"/>
      <c r="AL123" s="1"/>
      <c r="AM123" s="1">
        <v>106684</v>
      </c>
      <c r="AN123" s="1">
        <v>53746</v>
      </c>
      <c r="AO123" s="4">
        <v>14794</v>
      </c>
      <c r="AP123" s="1">
        <v>7453</v>
      </c>
      <c r="AQ123" s="1"/>
      <c r="AR123" s="1"/>
      <c r="AS123" s="1"/>
      <c r="AT123" s="1"/>
      <c r="AU123" s="1"/>
      <c r="AV123" s="1"/>
      <c r="AW123" s="1"/>
      <c r="AX123" s="1"/>
      <c r="AY123" s="4"/>
      <c r="AZ123" s="1"/>
      <c r="BA123" s="4"/>
      <c r="BB123" s="4"/>
      <c r="BC123" s="4"/>
      <c r="BD123" s="1"/>
      <c r="BE123" s="1"/>
      <c r="BF123" s="1"/>
    </row>
    <row r="124" spans="1:58">
      <c r="A124" s="1">
        <v>7443</v>
      </c>
      <c r="B124" s="1">
        <v>2021</v>
      </c>
      <c r="C124" s="1" t="s">
        <v>123</v>
      </c>
      <c r="D124" s="1" t="s">
        <v>394</v>
      </c>
      <c r="E124" s="1">
        <v>63706</v>
      </c>
      <c r="F124" s="1" t="s">
        <v>992</v>
      </c>
      <c r="G124" s="1">
        <v>15477</v>
      </c>
      <c r="H124" s="1" t="s">
        <v>1138</v>
      </c>
      <c r="I124" s="1">
        <v>62150</v>
      </c>
      <c r="J124" s="1" t="s">
        <v>994</v>
      </c>
      <c r="K124" s="1" t="s">
        <v>995</v>
      </c>
      <c r="L124" s="1" t="s">
        <v>996</v>
      </c>
      <c r="M124" s="1" t="s">
        <v>997</v>
      </c>
      <c r="N124" s="1" t="s">
        <v>998</v>
      </c>
      <c r="O124" s="1" t="s">
        <v>999</v>
      </c>
      <c r="P124" s="1" t="s">
        <v>996</v>
      </c>
      <c r="Q124" s="1" t="s">
        <v>1000</v>
      </c>
      <c r="R124" s="1" t="s">
        <v>1018</v>
      </c>
      <c r="S124" s="1" t="s">
        <v>1019</v>
      </c>
      <c r="T124" s="1">
        <v>40.777819999999998</v>
      </c>
      <c r="U124" s="1">
        <v>-74.075909999999993</v>
      </c>
      <c r="V124" s="1"/>
      <c r="W124" s="1">
        <v>1</v>
      </c>
      <c r="X124" s="1">
        <v>1</v>
      </c>
      <c r="Y124" s="1" t="s">
        <v>166</v>
      </c>
      <c r="Z124" s="4" t="s">
        <v>32</v>
      </c>
      <c r="AA124" s="1"/>
      <c r="AB124" s="4">
        <v>0.80871999999999999</v>
      </c>
      <c r="AC124" s="4">
        <v>2.5</v>
      </c>
      <c r="AD124" s="1">
        <v>0</v>
      </c>
      <c r="AE124" s="1"/>
      <c r="AF124" s="1"/>
      <c r="AG124" s="1"/>
      <c r="AH124" s="1"/>
      <c r="AI124" s="1"/>
      <c r="AJ124" s="1"/>
      <c r="AK124" s="1"/>
      <c r="AL124" s="1"/>
      <c r="AM124" s="1">
        <v>133306</v>
      </c>
      <c r="AN124" s="1">
        <v>67160</v>
      </c>
      <c r="AO124" s="4">
        <v>17711</v>
      </c>
      <c r="AP124" s="1">
        <v>8923</v>
      </c>
      <c r="AQ124" s="1"/>
      <c r="AR124" s="1"/>
      <c r="AS124" s="1"/>
      <c r="AT124" s="1"/>
      <c r="AU124" s="1"/>
      <c r="AV124" s="1"/>
      <c r="AW124" s="1"/>
      <c r="AX124" s="1"/>
      <c r="AY124" s="4"/>
      <c r="AZ124" s="1"/>
      <c r="BA124" s="4"/>
      <c r="BB124" s="4"/>
      <c r="BC124" s="4"/>
      <c r="BD124" s="1"/>
      <c r="BE124" s="1"/>
      <c r="BF124" s="1"/>
    </row>
    <row r="125" spans="1:58">
      <c r="A125" s="1">
        <v>7444</v>
      </c>
      <c r="B125" s="1">
        <v>2021</v>
      </c>
      <c r="C125" s="1" t="s">
        <v>123</v>
      </c>
      <c r="D125" s="1" t="s">
        <v>1021</v>
      </c>
      <c r="E125" s="1">
        <v>2401</v>
      </c>
      <c r="F125" s="1" t="s">
        <v>992</v>
      </c>
      <c r="G125" s="1">
        <v>15477</v>
      </c>
      <c r="H125" s="1" t="s">
        <v>1067</v>
      </c>
      <c r="I125" s="1">
        <v>15147</v>
      </c>
      <c r="J125" s="1" t="s">
        <v>994</v>
      </c>
      <c r="K125" s="1" t="s">
        <v>995</v>
      </c>
      <c r="L125" s="1" t="s">
        <v>996</v>
      </c>
      <c r="M125" s="1" t="s">
        <v>997</v>
      </c>
      <c r="N125" s="1" t="s">
        <v>998</v>
      </c>
      <c r="O125" s="1" t="s">
        <v>999</v>
      </c>
      <c r="P125" s="1" t="s">
        <v>996</v>
      </c>
      <c r="Q125" s="1" t="s">
        <v>1000</v>
      </c>
      <c r="R125" s="1" t="s">
        <v>1020</v>
      </c>
      <c r="S125" s="1" t="s">
        <v>1021</v>
      </c>
      <c r="T125" s="1">
        <v>40.737200000000001</v>
      </c>
      <c r="U125" s="1">
        <v>-74.120599999999996</v>
      </c>
      <c r="V125" s="1" t="s">
        <v>1027</v>
      </c>
      <c r="W125" s="1">
        <v>1</v>
      </c>
      <c r="X125" s="1">
        <v>1</v>
      </c>
      <c r="Y125" s="1" t="s">
        <v>166</v>
      </c>
      <c r="Z125" s="4" t="s">
        <v>32</v>
      </c>
      <c r="AA125" s="1"/>
      <c r="AB125" s="4">
        <v>4.0499999999999998E-3</v>
      </c>
      <c r="AC125" s="4">
        <v>93.6</v>
      </c>
      <c r="AD125" s="1">
        <v>1</v>
      </c>
      <c r="AE125" s="1"/>
      <c r="AF125" s="1"/>
      <c r="AG125" s="1"/>
      <c r="AH125" s="1"/>
      <c r="AI125" s="1"/>
      <c r="AJ125" s="1"/>
      <c r="AK125" s="1">
        <v>52654.317000000003</v>
      </c>
      <c r="AL125" s="1">
        <v>42289.631999999998</v>
      </c>
      <c r="AM125" s="1">
        <v>52654.317000000003</v>
      </c>
      <c r="AN125" s="1">
        <v>42289.631999999998</v>
      </c>
      <c r="AO125" s="4">
        <v>3318</v>
      </c>
      <c r="AP125" s="1">
        <v>2665</v>
      </c>
      <c r="AQ125" s="1">
        <v>5.2110000000000003</v>
      </c>
      <c r="AR125" s="1">
        <v>3.6</v>
      </c>
      <c r="AS125" s="1">
        <v>1.7999999999999999E-2</v>
      </c>
      <c r="AT125" s="1">
        <v>3133.1990000000001</v>
      </c>
      <c r="AU125" s="1">
        <v>114.151</v>
      </c>
      <c r="AV125" s="1">
        <v>11.507999999999999</v>
      </c>
      <c r="AW125" s="1">
        <v>3136.3409999999999</v>
      </c>
      <c r="AX125" s="1"/>
      <c r="AY125" s="4">
        <v>3.141</v>
      </c>
      <c r="AZ125" s="1">
        <v>2.702</v>
      </c>
      <c r="BA125" s="4">
        <v>1.0999999999999999E-2</v>
      </c>
      <c r="BB125" s="4">
        <v>1888.607</v>
      </c>
      <c r="BC125" s="4">
        <v>3.4000000000000002E-2</v>
      </c>
      <c r="BD125" s="1">
        <v>3.0000000000000001E-3</v>
      </c>
      <c r="BE125" s="1">
        <v>1890.501</v>
      </c>
      <c r="BF125" s="1"/>
    </row>
    <row r="126" spans="1:58">
      <c r="A126" s="1">
        <v>7445</v>
      </c>
      <c r="B126" s="1">
        <v>2021</v>
      </c>
      <c r="C126" s="1" t="s">
        <v>123</v>
      </c>
      <c r="D126" s="1" t="s">
        <v>396</v>
      </c>
      <c r="E126" s="1">
        <v>63540</v>
      </c>
      <c r="F126" s="1" t="s">
        <v>992</v>
      </c>
      <c r="G126" s="1">
        <v>15477</v>
      </c>
      <c r="H126" s="1" t="s">
        <v>396</v>
      </c>
      <c r="I126" s="1">
        <v>63229</v>
      </c>
      <c r="J126" s="1" t="s">
        <v>1085</v>
      </c>
      <c r="K126" s="1" t="s">
        <v>995</v>
      </c>
      <c r="L126" s="1" t="s">
        <v>996</v>
      </c>
      <c r="M126" s="1" t="s">
        <v>997</v>
      </c>
      <c r="N126" s="1" t="s">
        <v>998</v>
      </c>
      <c r="O126" s="1" t="s">
        <v>999</v>
      </c>
      <c r="P126" s="1" t="s">
        <v>996</v>
      </c>
      <c r="Q126" s="1" t="s">
        <v>1000</v>
      </c>
      <c r="R126" s="1" t="s">
        <v>1020</v>
      </c>
      <c r="S126" s="1" t="s">
        <v>1021</v>
      </c>
      <c r="T126" s="1">
        <v>40.720500000000001</v>
      </c>
      <c r="U126" s="1">
        <v>-74.126300000000001</v>
      </c>
      <c r="V126" s="1"/>
      <c r="W126" s="1">
        <v>2</v>
      </c>
      <c r="X126" s="1">
        <v>2</v>
      </c>
      <c r="Y126" s="1" t="s">
        <v>166</v>
      </c>
      <c r="Z126" s="4" t="s">
        <v>32</v>
      </c>
      <c r="AA126" s="1"/>
      <c r="AB126" s="4">
        <v>0.47976999999999997</v>
      </c>
      <c r="AC126" s="4">
        <v>6.2</v>
      </c>
      <c r="AD126" s="1">
        <v>0.53372489811950696</v>
      </c>
      <c r="AE126" s="1"/>
      <c r="AF126" s="1" t="s">
        <v>1027</v>
      </c>
      <c r="AG126" s="1">
        <v>0</v>
      </c>
      <c r="AH126" s="1"/>
      <c r="AI126" s="1">
        <v>1</v>
      </c>
      <c r="AJ126" s="1"/>
      <c r="AK126" s="1">
        <v>287799</v>
      </c>
      <c r="AL126" s="1">
        <v>144992</v>
      </c>
      <c r="AM126" s="1">
        <v>287799</v>
      </c>
      <c r="AN126" s="1">
        <v>144992</v>
      </c>
      <c r="AO126" s="4">
        <v>26057</v>
      </c>
      <c r="AP126" s="1">
        <v>13128</v>
      </c>
      <c r="AQ126" s="1">
        <v>383.73200000000003</v>
      </c>
      <c r="AR126" s="1">
        <v>193.32400000000001</v>
      </c>
      <c r="AS126" s="1">
        <v>0.46</v>
      </c>
      <c r="AT126" s="1">
        <v>16820.276000000002</v>
      </c>
      <c r="AU126" s="1">
        <v>634.48900000000003</v>
      </c>
      <c r="AV126" s="1">
        <v>63.448999999999998</v>
      </c>
      <c r="AW126" s="1">
        <v>16837.661</v>
      </c>
      <c r="AX126" s="1"/>
      <c r="AY126" s="4">
        <v>29.452999999999999</v>
      </c>
      <c r="AZ126" s="1">
        <v>29.452000000000002</v>
      </c>
      <c r="BA126" s="4">
        <v>3.5000000000000003E-2</v>
      </c>
      <c r="BB126" s="4">
        <v>1291.037</v>
      </c>
      <c r="BC126" s="4">
        <v>2.4E-2</v>
      </c>
      <c r="BD126" s="1">
        <v>2E-3</v>
      </c>
      <c r="BE126" s="1">
        <v>1292.3710000000001</v>
      </c>
      <c r="BF126" s="1"/>
    </row>
    <row r="127" spans="1:58">
      <c r="A127" s="1">
        <v>7446</v>
      </c>
      <c r="B127" s="1">
        <v>2021</v>
      </c>
      <c r="C127" s="1" t="s">
        <v>123</v>
      </c>
      <c r="D127" s="1" t="s">
        <v>399</v>
      </c>
      <c r="E127" s="1">
        <v>57574</v>
      </c>
      <c r="F127" s="1" t="s">
        <v>992</v>
      </c>
      <c r="G127" s="1">
        <v>15477</v>
      </c>
      <c r="H127" s="1" t="s">
        <v>1031</v>
      </c>
      <c r="I127" s="1">
        <v>61944</v>
      </c>
      <c r="J127" s="1" t="s">
        <v>994</v>
      </c>
      <c r="K127" s="1" t="s">
        <v>995</v>
      </c>
      <c r="L127" s="1" t="s">
        <v>996</v>
      </c>
      <c r="M127" s="1" t="s">
        <v>997</v>
      </c>
      <c r="N127" s="1" t="s">
        <v>998</v>
      </c>
      <c r="O127" s="1" t="s">
        <v>999</v>
      </c>
      <c r="P127" s="1" t="s">
        <v>996</v>
      </c>
      <c r="Q127" s="1" t="s">
        <v>1000</v>
      </c>
      <c r="R127" s="1" t="s">
        <v>1003</v>
      </c>
      <c r="S127" s="1" t="s">
        <v>1004</v>
      </c>
      <c r="T127" s="1">
        <v>40.281801000000002</v>
      </c>
      <c r="U127" s="1">
        <v>-74.793638000000001</v>
      </c>
      <c r="V127" s="1"/>
      <c r="W127" s="1">
        <v>1</v>
      </c>
      <c r="X127" s="1">
        <v>1</v>
      </c>
      <c r="Y127" s="1" t="s">
        <v>128</v>
      </c>
      <c r="Z127" s="4" t="s">
        <v>38</v>
      </c>
      <c r="AA127" s="1"/>
      <c r="AB127" s="4">
        <v>0.13549</v>
      </c>
      <c r="AC127" s="4">
        <v>1.3</v>
      </c>
      <c r="AD127" s="1"/>
      <c r="AE127" s="1"/>
      <c r="AF127" s="1"/>
      <c r="AG127" s="1"/>
      <c r="AH127" s="1"/>
      <c r="AI127" s="1"/>
      <c r="AJ127" s="1"/>
      <c r="AK127" s="1"/>
      <c r="AL127" s="1"/>
      <c r="AM127" s="1">
        <v>13645</v>
      </c>
      <c r="AN127" s="1">
        <v>7163</v>
      </c>
      <c r="AO127" s="4">
        <v>1543</v>
      </c>
      <c r="AP127" s="1">
        <v>810</v>
      </c>
      <c r="AQ127" s="1"/>
      <c r="AR127" s="1"/>
      <c r="AS127" s="1"/>
      <c r="AT127" s="1"/>
      <c r="AU127" s="1"/>
      <c r="AV127" s="1"/>
      <c r="AW127" s="1"/>
      <c r="AX127" s="1"/>
      <c r="AY127" s="4"/>
      <c r="AZ127" s="1"/>
      <c r="BA127" s="4"/>
      <c r="BB127" s="4"/>
      <c r="BC127" s="4"/>
      <c r="BD127" s="1"/>
      <c r="BE127" s="1"/>
      <c r="BF127" s="1"/>
    </row>
    <row r="128" spans="1:58">
      <c r="A128" s="1">
        <v>7447</v>
      </c>
      <c r="B128" s="1">
        <v>2021</v>
      </c>
      <c r="C128" s="1" t="s">
        <v>123</v>
      </c>
      <c r="D128" s="1" t="s">
        <v>401</v>
      </c>
      <c r="E128" s="1">
        <v>57776</v>
      </c>
      <c r="F128" s="1" t="s">
        <v>992</v>
      </c>
      <c r="G128" s="1">
        <v>15477</v>
      </c>
      <c r="H128" s="1" t="s">
        <v>1139</v>
      </c>
      <c r="I128" s="1">
        <v>58316</v>
      </c>
      <c r="J128" s="1" t="s">
        <v>994</v>
      </c>
      <c r="K128" s="1" t="s">
        <v>995</v>
      </c>
      <c r="L128" s="1" t="s">
        <v>996</v>
      </c>
      <c r="M128" s="1" t="s">
        <v>997</v>
      </c>
      <c r="N128" s="1" t="s">
        <v>998</v>
      </c>
      <c r="O128" s="1" t="s">
        <v>999</v>
      </c>
      <c r="P128" s="1" t="s">
        <v>996</v>
      </c>
      <c r="Q128" s="1" t="s">
        <v>1000</v>
      </c>
      <c r="R128" s="1" t="s">
        <v>1009</v>
      </c>
      <c r="S128" s="1" t="s">
        <v>1010</v>
      </c>
      <c r="T128" s="1">
        <v>40.506357999999999</v>
      </c>
      <c r="U128" s="1">
        <v>-74.323519000000005</v>
      </c>
      <c r="V128" s="1"/>
      <c r="W128" s="1">
        <v>1</v>
      </c>
      <c r="X128" s="1">
        <v>1</v>
      </c>
      <c r="Y128" s="1" t="s">
        <v>128</v>
      </c>
      <c r="Z128" s="4" t="s">
        <v>38</v>
      </c>
      <c r="AA128" s="1"/>
      <c r="AB128" s="4">
        <v>0.11695</v>
      </c>
      <c r="AC128" s="4">
        <v>2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>
        <v>18119</v>
      </c>
      <c r="AN128" s="1">
        <v>9512</v>
      </c>
      <c r="AO128" s="4">
        <v>2049</v>
      </c>
      <c r="AP128" s="1">
        <v>1076</v>
      </c>
      <c r="AQ128" s="1"/>
      <c r="AR128" s="1"/>
      <c r="AS128" s="1"/>
      <c r="AT128" s="1"/>
      <c r="AU128" s="1"/>
      <c r="AV128" s="1"/>
      <c r="AW128" s="1"/>
      <c r="AX128" s="1"/>
      <c r="AY128" s="4"/>
      <c r="AZ128" s="1"/>
      <c r="BA128" s="4"/>
      <c r="BB128" s="4"/>
      <c r="BC128" s="4"/>
      <c r="BD128" s="1"/>
      <c r="BE128" s="1"/>
      <c r="BF128" s="1"/>
    </row>
    <row r="129" spans="1:58">
      <c r="A129" s="1">
        <v>7448</v>
      </c>
      <c r="B129" s="1">
        <v>2021</v>
      </c>
      <c r="C129" s="1" t="s">
        <v>123</v>
      </c>
      <c r="D129" s="1" t="s">
        <v>402</v>
      </c>
      <c r="E129" s="1">
        <v>57485</v>
      </c>
      <c r="F129" s="1" t="s">
        <v>1005</v>
      </c>
      <c r="G129" s="1">
        <v>9726</v>
      </c>
      <c r="H129" s="1" t="s">
        <v>1140</v>
      </c>
      <c r="I129" s="1">
        <v>56769</v>
      </c>
      <c r="J129" s="1" t="s">
        <v>994</v>
      </c>
      <c r="K129" s="1" t="s">
        <v>995</v>
      </c>
      <c r="L129" s="1" t="s">
        <v>996</v>
      </c>
      <c r="M129" s="1" t="s">
        <v>997</v>
      </c>
      <c r="N129" s="1" t="s">
        <v>998</v>
      </c>
      <c r="O129" s="1" t="s">
        <v>999</v>
      </c>
      <c r="P129" s="1" t="s">
        <v>996</v>
      </c>
      <c r="Q129" s="1" t="s">
        <v>1000</v>
      </c>
      <c r="R129" s="1" t="s">
        <v>1132</v>
      </c>
      <c r="S129" s="1" t="s">
        <v>1133</v>
      </c>
      <c r="T129" s="1">
        <v>40.483888</v>
      </c>
      <c r="U129" s="1">
        <v>-74.856666000000004</v>
      </c>
      <c r="V129" s="1"/>
      <c r="W129" s="1">
        <v>1</v>
      </c>
      <c r="X129" s="1">
        <v>1</v>
      </c>
      <c r="Y129" s="1" t="s">
        <v>128</v>
      </c>
      <c r="Z129" s="4" t="s">
        <v>38</v>
      </c>
      <c r="AA129" s="1"/>
      <c r="AB129" s="4">
        <v>0.16896</v>
      </c>
      <c r="AC129" s="4">
        <v>8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>
        <v>104710</v>
      </c>
      <c r="AN129" s="1">
        <v>54972</v>
      </c>
      <c r="AO129" s="4">
        <v>11841</v>
      </c>
      <c r="AP129" s="1">
        <v>6216</v>
      </c>
      <c r="AQ129" s="1"/>
      <c r="AR129" s="1"/>
      <c r="AS129" s="1"/>
      <c r="AT129" s="1"/>
      <c r="AU129" s="1"/>
      <c r="AV129" s="1"/>
      <c r="AW129" s="1"/>
      <c r="AX129" s="1"/>
      <c r="AY129" s="4"/>
      <c r="AZ129" s="1"/>
      <c r="BA129" s="4"/>
      <c r="BB129" s="4"/>
      <c r="BC129" s="4"/>
      <c r="BD129" s="1"/>
      <c r="BE129" s="1"/>
      <c r="BF129" s="1"/>
    </row>
    <row r="130" spans="1:58">
      <c r="A130" s="1">
        <v>7449</v>
      </c>
      <c r="B130" s="1">
        <v>2021</v>
      </c>
      <c r="C130" s="1" t="s">
        <v>123</v>
      </c>
      <c r="D130" s="1" t="s">
        <v>404</v>
      </c>
      <c r="E130" s="1">
        <v>60990</v>
      </c>
      <c r="F130" s="1" t="s">
        <v>1141</v>
      </c>
      <c r="G130" s="1">
        <v>15477</v>
      </c>
      <c r="H130" s="1" t="s">
        <v>1012</v>
      </c>
      <c r="I130" s="1">
        <v>60281</v>
      </c>
      <c r="J130" s="1" t="s">
        <v>994</v>
      </c>
      <c r="K130" s="1" t="s">
        <v>995</v>
      </c>
      <c r="L130" s="1" t="s">
        <v>996</v>
      </c>
      <c r="M130" s="1" t="s">
        <v>997</v>
      </c>
      <c r="N130" s="1" t="s">
        <v>998</v>
      </c>
      <c r="O130" s="1" t="s">
        <v>999</v>
      </c>
      <c r="P130" s="1" t="s">
        <v>996</v>
      </c>
      <c r="Q130" s="1" t="s">
        <v>1000</v>
      </c>
      <c r="R130" s="1" t="s">
        <v>1029</v>
      </c>
      <c r="S130" s="1" t="s">
        <v>1030</v>
      </c>
      <c r="T130" s="1">
        <v>40.095610999999998</v>
      </c>
      <c r="U130" s="1">
        <v>-74.787610999999998</v>
      </c>
      <c r="V130" s="1"/>
      <c r="W130" s="1">
        <v>1</v>
      </c>
      <c r="X130" s="1">
        <v>1</v>
      </c>
      <c r="Y130" s="1" t="s">
        <v>128</v>
      </c>
      <c r="Z130" s="4" t="s">
        <v>38</v>
      </c>
      <c r="AA130" s="1"/>
      <c r="AB130" s="4">
        <v>0.16755</v>
      </c>
      <c r="AC130" s="4">
        <v>7.9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>
        <v>102535</v>
      </c>
      <c r="AN130" s="1">
        <v>53830</v>
      </c>
      <c r="AO130" s="4">
        <v>11595</v>
      </c>
      <c r="AP130" s="1">
        <v>6087</v>
      </c>
      <c r="AQ130" s="1"/>
      <c r="AR130" s="1"/>
      <c r="AS130" s="1"/>
      <c r="AT130" s="1"/>
      <c r="AU130" s="1"/>
      <c r="AV130" s="1"/>
      <c r="AW130" s="1"/>
      <c r="AX130" s="1"/>
      <c r="AY130" s="4"/>
      <c r="AZ130" s="1"/>
      <c r="BA130" s="4"/>
      <c r="BB130" s="4"/>
      <c r="BC130" s="4"/>
      <c r="BD130" s="1"/>
      <c r="BE130" s="1"/>
      <c r="BF130" s="1"/>
    </row>
    <row r="131" spans="1:58">
      <c r="A131" s="1">
        <v>7450</v>
      </c>
      <c r="B131" s="1">
        <v>2021</v>
      </c>
      <c r="C131" s="1" t="s">
        <v>123</v>
      </c>
      <c r="D131" s="1" t="s">
        <v>1142</v>
      </c>
      <c r="E131" s="1">
        <v>7138</v>
      </c>
      <c r="F131" s="1" t="s">
        <v>1005</v>
      </c>
      <c r="G131" s="1">
        <v>9726</v>
      </c>
      <c r="H131" s="1" t="s">
        <v>1143</v>
      </c>
      <c r="I131" s="1">
        <v>61358</v>
      </c>
      <c r="J131" s="1" t="s">
        <v>994</v>
      </c>
      <c r="K131" s="1" t="s">
        <v>995</v>
      </c>
      <c r="L131" s="1" t="s">
        <v>996</v>
      </c>
      <c r="M131" s="1" t="s">
        <v>997</v>
      </c>
      <c r="N131" s="1" t="s">
        <v>998</v>
      </c>
      <c r="O131" s="1" t="s">
        <v>999</v>
      </c>
      <c r="P131" s="1" t="s">
        <v>996</v>
      </c>
      <c r="Q131" s="1" t="s">
        <v>1000</v>
      </c>
      <c r="R131" s="1" t="s">
        <v>1063</v>
      </c>
      <c r="S131" s="1" t="s">
        <v>1064</v>
      </c>
      <c r="T131" s="1">
        <v>39.815399999999997</v>
      </c>
      <c r="U131" s="1">
        <v>-74.209800000000001</v>
      </c>
      <c r="V131" s="1" t="s">
        <v>1027</v>
      </c>
      <c r="W131" s="1">
        <v>2</v>
      </c>
      <c r="X131" s="1">
        <v>2</v>
      </c>
      <c r="Y131" s="1" t="s">
        <v>218</v>
      </c>
      <c r="Z131" s="4" t="s">
        <v>36</v>
      </c>
      <c r="AA131" s="1"/>
      <c r="AB131" s="4">
        <v>1.209E-2</v>
      </c>
      <c r="AC131" s="4">
        <v>76.8</v>
      </c>
      <c r="AD131" s="1">
        <v>1</v>
      </c>
      <c r="AE131" s="1"/>
      <c r="AF131" s="1"/>
      <c r="AG131" s="1"/>
      <c r="AH131" s="1"/>
      <c r="AI131" s="1"/>
      <c r="AJ131" s="1"/>
      <c r="AK131" s="1">
        <v>119140.8</v>
      </c>
      <c r="AL131" s="1">
        <v>87395.3</v>
      </c>
      <c r="AM131" s="1">
        <v>119140.8</v>
      </c>
      <c r="AN131" s="1">
        <v>87395.3</v>
      </c>
      <c r="AO131" s="4">
        <v>8137</v>
      </c>
      <c r="AP131" s="1">
        <v>5969</v>
      </c>
      <c r="AQ131" s="1">
        <v>9.8650000000000002</v>
      </c>
      <c r="AR131" s="1">
        <v>6.4980000000000002</v>
      </c>
      <c r="AS131" s="1">
        <v>0.10299999999999999</v>
      </c>
      <c r="AT131" s="1">
        <v>7086</v>
      </c>
      <c r="AU131" s="1">
        <v>264.90499999999997</v>
      </c>
      <c r="AV131" s="1">
        <v>27.45</v>
      </c>
      <c r="AW131" s="1">
        <v>7093.4009999999998</v>
      </c>
      <c r="AX131" s="1"/>
      <c r="AY131" s="4">
        <v>2.4249999999999998</v>
      </c>
      <c r="AZ131" s="1">
        <v>2.177</v>
      </c>
      <c r="BA131" s="4">
        <v>2.5000000000000001E-2</v>
      </c>
      <c r="BB131" s="4">
        <v>1741.674</v>
      </c>
      <c r="BC131" s="4">
        <v>3.3000000000000002E-2</v>
      </c>
      <c r="BD131" s="1">
        <v>3.0000000000000001E-3</v>
      </c>
      <c r="BE131" s="1">
        <v>1743.4929999999999</v>
      </c>
      <c r="BF131" s="1"/>
    </row>
    <row r="132" spans="1:58">
      <c r="A132" s="1">
        <v>7451</v>
      </c>
      <c r="B132" s="1">
        <v>2021</v>
      </c>
      <c r="C132" s="1" t="s">
        <v>123</v>
      </c>
      <c r="D132" s="1" t="s">
        <v>406</v>
      </c>
      <c r="E132" s="1">
        <v>60732</v>
      </c>
      <c r="F132" s="1" t="s">
        <v>1005</v>
      </c>
      <c r="G132" s="1">
        <v>9726</v>
      </c>
      <c r="H132" s="1" t="s">
        <v>1031</v>
      </c>
      <c r="I132" s="1">
        <v>61944</v>
      </c>
      <c r="J132" s="1" t="s">
        <v>994</v>
      </c>
      <c r="K132" s="1" t="s">
        <v>995</v>
      </c>
      <c r="L132" s="1" t="s">
        <v>996</v>
      </c>
      <c r="M132" s="1" t="s">
        <v>997</v>
      </c>
      <c r="N132" s="1" t="s">
        <v>998</v>
      </c>
      <c r="O132" s="1" t="s">
        <v>999</v>
      </c>
      <c r="P132" s="1" t="s">
        <v>996</v>
      </c>
      <c r="Q132" s="1" t="s">
        <v>1000</v>
      </c>
      <c r="R132" s="1" t="s">
        <v>1033</v>
      </c>
      <c r="S132" s="1" t="s">
        <v>1034</v>
      </c>
      <c r="T132" s="1">
        <v>41.166566000000003</v>
      </c>
      <c r="U132" s="1">
        <v>-74.701644999999999</v>
      </c>
      <c r="V132" s="1"/>
      <c r="W132" s="1">
        <v>1</v>
      </c>
      <c r="X132" s="1">
        <v>1</v>
      </c>
      <c r="Y132" s="1" t="s">
        <v>128</v>
      </c>
      <c r="Z132" s="4" t="s">
        <v>38</v>
      </c>
      <c r="AA132" s="1"/>
      <c r="AB132" s="4">
        <v>0.14132</v>
      </c>
      <c r="AC132" s="4">
        <v>8.1999999999999993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>
        <v>89763</v>
      </c>
      <c r="AN132" s="1">
        <v>47125</v>
      </c>
      <c r="AO132" s="4">
        <v>10151</v>
      </c>
      <c r="AP132" s="1">
        <v>5329</v>
      </c>
      <c r="AQ132" s="1"/>
      <c r="AR132" s="1"/>
      <c r="AS132" s="1"/>
      <c r="AT132" s="1"/>
      <c r="AU132" s="1"/>
      <c r="AV132" s="1"/>
      <c r="AW132" s="1"/>
      <c r="AX132" s="1"/>
      <c r="AY132" s="4"/>
      <c r="AZ132" s="1"/>
      <c r="BA132" s="4"/>
      <c r="BB132" s="4"/>
      <c r="BC132" s="4"/>
      <c r="BD132" s="1"/>
      <c r="BE132" s="1"/>
      <c r="BF132" s="1"/>
    </row>
    <row r="133" spans="1:58">
      <c r="A133" s="1">
        <v>7452</v>
      </c>
      <c r="B133" s="1">
        <v>2021</v>
      </c>
      <c r="C133" s="1" t="s">
        <v>123</v>
      </c>
      <c r="D133" s="1" t="s">
        <v>407</v>
      </c>
      <c r="E133" s="1">
        <v>63149</v>
      </c>
      <c r="F133" s="1" t="s">
        <v>1005</v>
      </c>
      <c r="G133" s="1">
        <v>9726</v>
      </c>
      <c r="H133" s="1" t="s">
        <v>1032</v>
      </c>
      <c r="I133" s="1">
        <v>56990</v>
      </c>
      <c r="J133" s="1" t="s">
        <v>994</v>
      </c>
      <c r="K133" s="1" t="s">
        <v>995</v>
      </c>
      <c r="L133" s="1" t="s">
        <v>996</v>
      </c>
      <c r="M133" s="1" t="s">
        <v>997</v>
      </c>
      <c r="N133" s="1" t="s">
        <v>998</v>
      </c>
      <c r="O133" s="1" t="s">
        <v>999</v>
      </c>
      <c r="P133" s="1" t="s">
        <v>996</v>
      </c>
      <c r="Q133" s="1" t="s">
        <v>1000</v>
      </c>
      <c r="R133" s="1" t="s">
        <v>1074</v>
      </c>
      <c r="S133" s="1" t="s">
        <v>1075</v>
      </c>
      <c r="T133" s="1">
        <v>40.72</v>
      </c>
      <c r="U133" s="1">
        <v>-75.06</v>
      </c>
      <c r="V133" s="1"/>
      <c r="W133" s="1">
        <v>1</v>
      </c>
      <c r="X133" s="1">
        <v>1</v>
      </c>
      <c r="Y133" s="1" t="s">
        <v>128</v>
      </c>
      <c r="Z133" s="4" t="s">
        <v>38</v>
      </c>
      <c r="AA133" s="1"/>
      <c r="AB133" s="4">
        <v>0.16675999999999999</v>
      </c>
      <c r="AC133" s="4">
        <v>8.8000000000000007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>
        <v>113678</v>
      </c>
      <c r="AN133" s="1">
        <v>59681</v>
      </c>
      <c r="AO133" s="4">
        <v>12855</v>
      </c>
      <c r="AP133" s="1">
        <v>6749</v>
      </c>
      <c r="AQ133" s="1"/>
      <c r="AR133" s="1"/>
      <c r="AS133" s="1"/>
      <c r="AT133" s="1"/>
      <c r="AU133" s="1"/>
      <c r="AV133" s="1"/>
      <c r="AW133" s="1"/>
      <c r="AX133" s="1"/>
      <c r="AY133" s="4"/>
      <c r="AZ133" s="1"/>
      <c r="BA133" s="4"/>
      <c r="BB133" s="4"/>
      <c r="BC133" s="4"/>
      <c r="BD133" s="1"/>
      <c r="BE133" s="1"/>
      <c r="BF133" s="1"/>
    </row>
    <row r="134" spans="1:58">
      <c r="A134" s="1">
        <v>7453</v>
      </c>
      <c r="B134" s="1">
        <v>2021</v>
      </c>
      <c r="C134" s="1" t="s">
        <v>123</v>
      </c>
      <c r="D134" s="1" t="s">
        <v>409</v>
      </c>
      <c r="E134" s="1">
        <v>60759</v>
      </c>
      <c r="F134" s="1" t="s">
        <v>1005</v>
      </c>
      <c r="G134" s="1">
        <v>9726</v>
      </c>
      <c r="H134" s="1" t="s">
        <v>1144</v>
      </c>
      <c r="I134" s="1">
        <v>56997</v>
      </c>
      <c r="J134" s="1" t="s">
        <v>994</v>
      </c>
      <c r="K134" s="1" t="s">
        <v>995</v>
      </c>
      <c r="L134" s="1" t="s">
        <v>996</v>
      </c>
      <c r="M134" s="1" t="s">
        <v>997</v>
      </c>
      <c r="N134" s="1" t="s">
        <v>998</v>
      </c>
      <c r="O134" s="1" t="s">
        <v>999</v>
      </c>
      <c r="P134" s="1" t="s">
        <v>996</v>
      </c>
      <c r="Q134" s="1" t="s">
        <v>1000</v>
      </c>
      <c r="R134" s="1" t="s">
        <v>1009</v>
      </c>
      <c r="S134" s="1" t="s">
        <v>1010</v>
      </c>
      <c r="T134" s="1">
        <v>40.376291999999999</v>
      </c>
      <c r="U134" s="1">
        <v>-74.527849000000003</v>
      </c>
      <c r="V134" s="1"/>
      <c r="W134" s="1">
        <v>1</v>
      </c>
      <c r="X134" s="1">
        <v>1</v>
      </c>
      <c r="Y134" s="1" t="s">
        <v>128</v>
      </c>
      <c r="Z134" s="4" t="s">
        <v>38</v>
      </c>
      <c r="AA134" s="1"/>
      <c r="AB134" s="4">
        <v>0.15601000000000001</v>
      </c>
      <c r="AC134" s="4">
        <v>1.5</v>
      </c>
      <c r="AD134" s="1"/>
      <c r="AE134" s="1"/>
      <c r="AF134" s="1"/>
      <c r="AG134" s="1"/>
      <c r="AH134" s="1"/>
      <c r="AI134" s="1"/>
      <c r="AJ134" s="1"/>
      <c r="AK134" s="1"/>
      <c r="AL134" s="1"/>
      <c r="AM134" s="1">
        <v>18127</v>
      </c>
      <c r="AN134" s="1">
        <v>9517</v>
      </c>
      <c r="AO134" s="4">
        <v>2050</v>
      </c>
      <c r="AP134" s="1">
        <v>1076</v>
      </c>
      <c r="AQ134" s="1"/>
      <c r="AR134" s="1"/>
      <c r="AS134" s="1"/>
      <c r="AT134" s="1"/>
      <c r="AU134" s="1"/>
      <c r="AV134" s="1"/>
      <c r="AW134" s="1"/>
      <c r="AX134" s="1"/>
      <c r="AY134" s="4"/>
      <c r="AZ134" s="1"/>
      <c r="BA134" s="4"/>
      <c r="BB134" s="4"/>
      <c r="BC134" s="4"/>
      <c r="BD134" s="1"/>
      <c r="BE134" s="1"/>
      <c r="BF134" s="1"/>
    </row>
    <row r="135" spans="1:58">
      <c r="A135" s="1">
        <v>7454</v>
      </c>
      <c r="B135" s="1">
        <v>2021</v>
      </c>
      <c r="C135" s="1" t="s">
        <v>123</v>
      </c>
      <c r="D135" s="1" t="s">
        <v>410</v>
      </c>
      <c r="E135" s="1">
        <v>60994</v>
      </c>
      <c r="F135" s="1" t="s">
        <v>1145</v>
      </c>
      <c r="G135" s="1">
        <v>6342</v>
      </c>
      <c r="H135" s="1" t="s">
        <v>1146</v>
      </c>
      <c r="I135" s="1">
        <v>60640</v>
      </c>
      <c r="J135" s="1" t="s">
        <v>1017</v>
      </c>
      <c r="K135" s="1" t="s">
        <v>995</v>
      </c>
      <c r="L135" s="1" t="s">
        <v>996</v>
      </c>
      <c r="M135" s="1" t="s">
        <v>997</v>
      </c>
      <c r="N135" s="1" t="s">
        <v>998</v>
      </c>
      <c r="O135" s="1" t="s">
        <v>999</v>
      </c>
      <c r="P135" s="1" t="s">
        <v>996</v>
      </c>
      <c r="Q135" s="1" t="s">
        <v>1000</v>
      </c>
      <c r="R135" s="1" t="s">
        <v>1063</v>
      </c>
      <c r="S135" s="1" t="s">
        <v>1064</v>
      </c>
      <c r="T135" s="1">
        <v>40.109676999999998</v>
      </c>
      <c r="U135" s="1">
        <v>-74.130197999999993</v>
      </c>
      <c r="V135" s="1"/>
      <c r="W135" s="1">
        <v>1</v>
      </c>
      <c r="X135" s="1">
        <v>1</v>
      </c>
      <c r="Y135" s="1" t="s">
        <v>128</v>
      </c>
      <c r="Z135" s="4" t="s">
        <v>38</v>
      </c>
      <c r="AA135" s="1"/>
      <c r="AB135" s="4">
        <v>0.15437999999999999</v>
      </c>
      <c r="AC135" s="4">
        <v>5.0999999999999996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1">
        <v>60991</v>
      </c>
      <c r="AN135" s="1">
        <v>32020</v>
      </c>
      <c r="AO135" s="4">
        <v>6897</v>
      </c>
      <c r="AP135" s="1">
        <v>3621</v>
      </c>
      <c r="AQ135" s="1"/>
      <c r="AR135" s="1"/>
      <c r="AS135" s="1"/>
      <c r="AT135" s="1"/>
      <c r="AU135" s="1"/>
      <c r="AV135" s="1"/>
      <c r="AW135" s="1"/>
      <c r="AX135" s="1"/>
      <c r="AY135" s="4"/>
      <c r="AZ135" s="1"/>
      <c r="BA135" s="4"/>
      <c r="BB135" s="4"/>
      <c r="BC135" s="4"/>
      <c r="BD135" s="1"/>
      <c r="BE135" s="1"/>
      <c r="BF135" s="1"/>
    </row>
    <row r="136" spans="1:58">
      <c r="A136" s="1">
        <v>7455</v>
      </c>
      <c r="B136" s="1">
        <v>2021</v>
      </c>
      <c r="C136" s="1" t="s">
        <v>123</v>
      </c>
      <c r="D136" s="1" t="s">
        <v>411</v>
      </c>
      <c r="E136" s="1">
        <v>57486</v>
      </c>
      <c r="F136" s="1" t="s">
        <v>1005</v>
      </c>
      <c r="G136" s="1">
        <v>9726</v>
      </c>
      <c r="H136" s="1" t="s">
        <v>1140</v>
      </c>
      <c r="I136" s="1">
        <v>56769</v>
      </c>
      <c r="J136" s="1" t="s">
        <v>994</v>
      </c>
      <c r="K136" s="1" t="s">
        <v>995</v>
      </c>
      <c r="L136" s="1" t="s">
        <v>996</v>
      </c>
      <c r="M136" s="1" t="s">
        <v>997</v>
      </c>
      <c r="N136" s="1" t="s">
        <v>998</v>
      </c>
      <c r="O136" s="1" t="s">
        <v>999</v>
      </c>
      <c r="P136" s="1" t="s">
        <v>996</v>
      </c>
      <c r="Q136" s="1" t="s">
        <v>1000</v>
      </c>
      <c r="R136" s="1" t="s">
        <v>1132</v>
      </c>
      <c r="S136" s="1" t="s">
        <v>1133</v>
      </c>
      <c r="T136" s="1">
        <v>40.521667000000001</v>
      </c>
      <c r="U136" s="1">
        <v>-75.012221999999994</v>
      </c>
      <c r="V136" s="1"/>
      <c r="W136" s="1">
        <v>1</v>
      </c>
      <c r="X136" s="1">
        <v>1</v>
      </c>
      <c r="Y136" s="1" t="s">
        <v>128</v>
      </c>
      <c r="Z136" s="4" t="s">
        <v>38</v>
      </c>
      <c r="AA136" s="1"/>
      <c r="AB136" s="4">
        <v>0.16039</v>
      </c>
      <c r="AC136" s="4">
        <v>3</v>
      </c>
      <c r="AD136" s="1"/>
      <c r="AE136" s="1"/>
      <c r="AF136" s="1"/>
      <c r="AG136" s="1"/>
      <c r="AH136" s="1"/>
      <c r="AI136" s="1"/>
      <c r="AJ136" s="1"/>
      <c r="AK136" s="1"/>
      <c r="AL136" s="1"/>
      <c r="AM136" s="1">
        <v>37274</v>
      </c>
      <c r="AN136" s="1">
        <v>19569</v>
      </c>
      <c r="AO136" s="4">
        <v>4215</v>
      </c>
      <c r="AP136" s="1">
        <v>2213</v>
      </c>
      <c r="AQ136" s="1"/>
      <c r="AR136" s="1"/>
      <c r="AS136" s="1"/>
      <c r="AT136" s="1"/>
      <c r="AU136" s="1"/>
      <c r="AV136" s="1"/>
      <c r="AW136" s="1"/>
      <c r="AX136" s="1"/>
      <c r="AY136" s="4"/>
      <c r="AZ136" s="1"/>
      <c r="BA136" s="4"/>
      <c r="BB136" s="4"/>
      <c r="BC136" s="4"/>
      <c r="BD136" s="1"/>
      <c r="BE136" s="1"/>
      <c r="BF136" s="1"/>
    </row>
    <row r="137" spans="1:58">
      <c r="A137" s="1">
        <v>7456</v>
      </c>
      <c r="B137" s="1">
        <v>2021</v>
      </c>
      <c r="C137" s="1" t="s">
        <v>123</v>
      </c>
      <c r="D137" s="1" t="s">
        <v>413</v>
      </c>
      <c r="E137" s="1">
        <v>57487</v>
      </c>
      <c r="F137" s="1" t="s">
        <v>1005</v>
      </c>
      <c r="G137" s="1">
        <v>9726</v>
      </c>
      <c r="H137" s="1" t="s">
        <v>1140</v>
      </c>
      <c r="I137" s="1">
        <v>56769</v>
      </c>
      <c r="J137" s="1" t="s">
        <v>994</v>
      </c>
      <c r="K137" s="1" t="s">
        <v>995</v>
      </c>
      <c r="L137" s="1" t="s">
        <v>996</v>
      </c>
      <c r="M137" s="1" t="s">
        <v>997</v>
      </c>
      <c r="N137" s="1" t="s">
        <v>998</v>
      </c>
      <c r="O137" s="1" t="s">
        <v>999</v>
      </c>
      <c r="P137" s="1" t="s">
        <v>996</v>
      </c>
      <c r="Q137" s="1" t="s">
        <v>1000</v>
      </c>
      <c r="R137" s="1" t="s">
        <v>1132</v>
      </c>
      <c r="S137" s="1" t="s">
        <v>1133</v>
      </c>
      <c r="T137" s="1">
        <v>40.514443999999997</v>
      </c>
      <c r="U137" s="1">
        <v>-74.976944000000003</v>
      </c>
      <c r="V137" s="1"/>
      <c r="W137" s="1">
        <v>1</v>
      </c>
      <c r="X137" s="1">
        <v>1</v>
      </c>
      <c r="Y137" s="1" t="s">
        <v>128</v>
      </c>
      <c r="Z137" s="4" t="s">
        <v>38</v>
      </c>
      <c r="AA137" s="1"/>
      <c r="AB137" s="4">
        <v>0.15434</v>
      </c>
      <c r="AC137" s="4">
        <v>3</v>
      </c>
      <c r="AD137" s="1"/>
      <c r="AE137" s="1"/>
      <c r="AF137" s="1"/>
      <c r="AG137" s="1"/>
      <c r="AH137" s="1"/>
      <c r="AI137" s="1"/>
      <c r="AJ137" s="1"/>
      <c r="AK137" s="1"/>
      <c r="AL137" s="1"/>
      <c r="AM137" s="1">
        <v>35867</v>
      </c>
      <c r="AN137" s="1">
        <v>18829</v>
      </c>
      <c r="AO137" s="4">
        <v>4056</v>
      </c>
      <c r="AP137" s="1">
        <v>2129</v>
      </c>
      <c r="AQ137" s="1"/>
      <c r="AR137" s="1"/>
      <c r="AS137" s="1"/>
      <c r="AT137" s="1"/>
      <c r="AU137" s="1"/>
      <c r="AV137" s="1"/>
      <c r="AW137" s="1"/>
      <c r="AX137" s="1"/>
      <c r="AY137" s="4"/>
      <c r="AZ137" s="1"/>
      <c r="BA137" s="4"/>
      <c r="BB137" s="4"/>
      <c r="BC137" s="4"/>
      <c r="BD137" s="1"/>
      <c r="BE137" s="1"/>
      <c r="BF137" s="1"/>
    </row>
    <row r="138" spans="1:58">
      <c r="A138" s="1">
        <v>7457</v>
      </c>
      <c r="B138" s="1">
        <v>2021</v>
      </c>
      <c r="C138" s="1" t="s">
        <v>123</v>
      </c>
      <c r="D138" s="1" t="s">
        <v>415</v>
      </c>
      <c r="E138" s="1">
        <v>58564</v>
      </c>
      <c r="F138" s="1" t="s">
        <v>1005</v>
      </c>
      <c r="G138" s="1">
        <v>9726</v>
      </c>
      <c r="H138" s="1" t="s">
        <v>1140</v>
      </c>
      <c r="I138" s="1">
        <v>56769</v>
      </c>
      <c r="J138" s="1" t="s">
        <v>994</v>
      </c>
      <c r="K138" s="1" t="s">
        <v>995</v>
      </c>
      <c r="L138" s="1" t="s">
        <v>996</v>
      </c>
      <c r="M138" s="1" t="s">
        <v>1007</v>
      </c>
      <c r="N138" s="1" t="s">
        <v>998</v>
      </c>
      <c r="O138" s="1" t="s">
        <v>999</v>
      </c>
      <c r="P138" s="1" t="s">
        <v>996</v>
      </c>
      <c r="Q138" s="1" t="s">
        <v>1000</v>
      </c>
      <c r="R138" s="1" t="s">
        <v>1132</v>
      </c>
      <c r="S138" s="1" t="s">
        <v>1133</v>
      </c>
      <c r="T138" s="1">
        <v>40.482500000000002</v>
      </c>
      <c r="U138" s="1">
        <v>-75.018056000000001</v>
      </c>
      <c r="V138" s="1"/>
      <c r="W138" s="1">
        <v>1</v>
      </c>
      <c r="X138" s="1">
        <v>1</v>
      </c>
      <c r="Y138" s="1" t="s">
        <v>128</v>
      </c>
      <c r="Z138" s="4" t="s">
        <v>38</v>
      </c>
      <c r="AA138" s="1"/>
      <c r="AB138" s="4">
        <v>0.18148</v>
      </c>
      <c r="AC138" s="4">
        <v>7.9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>
        <v>111059</v>
      </c>
      <c r="AN138" s="1">
        <v>58305</v>
      </c>
      <c r="AO138" s="4">
        <v>12559</v>
      </c>
      <c r="AP138" s="1">
        <v>6593</v>
      </c>
      <c r="AQ138" s="1"/>
      <c r="AR138" s="1"/>
      <c r="AS138" s="1"/>
      <c r="AT138" s="1"/>
      <c r="AU138" s="1"/>
      <c r="AV138" s="1"/>
      <c r="AW138" s="1"/>
      <c r="AX138" s="1"/>
      <c r="AY138" s="4"/>
      <c r="AZ138" s="1"/>
      <c r="BA138" s="4"/>
      <c r="BB138" s="4"/>
      <c r="BC138" s="4"/>
      <c r="BD138" s="1"/>
      <c r="BE138" s="1"/>
      <c r="BF138" s="1"/>
    </row>
    <row r="139" spans="1:58">
      <c r="A139" s="1">
        <v>7458</v>
      </c>
      <c r="B139" s="1">
        <v>2021</v>
      </c>
      <c r="C139" s="1" t="s">
        <v>123</v>
      </c>
      <c r="D139" s="1" t="s">
        <v>417</v>
      </c>
      <c r="E139" s="1">
        <v>59366</v>
      </c>
      <c r="F139" s="1" t="s">
        <v>1005</v>
      </c>
      <c r="G139" s="1">
        <v>9726</v>
      </c>
      <c r="H139" s="1" t="s">
        <v>1006</v>
      </c>
      <c r="I139" s="1">
        <v>62629</v>
      </c>
      <c r="J139" s="1" t="s">
        <v>994</v>
      </c>
      <c r="K139" s="1" t="s">
        <v>995</v>
      </c>
      <c r="L139" s="1" t="s">
        <v>996</v>
      </c>
      <c r="M139" s="1" t="s">
        <v>1007</v>
      </c>
      <c r="N139" s="1" t="s">
        <v>998</v>
      </c>
      <c r="O139" s="1" t="s">
        <v>999</v>
      </c>
      <c r="P139" s="1" t="s">
        <v>996</v>
      </c>
      <c r="Q139" s="1" t="s">
        <v>1000</v>
      </c>
      <c r="R139" s="1" t="s">
        <v>1033</v>
      </c>
      <c r="S139" s="1" t="s">
        <v>1034</v>
      </c>
      <c r="T139" s="1">
        <v>41.189166999999998</v>
      </c>
      <c r="U139" s="1">
        <v>-74.591667000000001</v>
      </c>
      <c r="V139" s="1"/>
      <c r="W139" s="1">
        <v>1</v>
      </c>
      <c r="X139" s="1">
        <v>1</v>
      </c>
      <c r="Y139" s="1" t="s">
        <v>128</v>
      </c>
      <c r="Z139" s="4" t="s">
        <v>38</v>
      </c>
      <c r="AA139" s="1"/>
      <c r="AB139" s="4">
        <v>0.11539000000000001</v>
      </c>
      <c r="AC139" s="4">
        <v>8.5</v>
      </c>
      <c r="AD139" s="1"/>
      <c r="AE139" s="1"/>
      <c r="AF139" s="1"/>
      <c r="AG139" s="1"/>
      <c r="AH139" s="1"/>
      <c r="AI139" s="1"/>
      <c r="AJ139" s="1"/>
      <c r="AK139" s="1"/>
      <c r="AL139" s="1"/>
      <c r="AM139" s="1">
        <v>75979</v>
      </c>
      <c r="AN139" s="1">
        <v>39889</v>
      </c>
      <c r="AO139" s="4">
        <v>8592</v>
      </c>
      <c r="AP139" s="1">
        <v>4511</v>
      </c>
      <c r="AQ139" s="1"/>
      <c r="AR139" s="1"/>
      <c r="AS139" s="1"/>
      <c r="AT139" s="1"/>
      <c r="AU139" s="1"/>
      <c r="AV139" s="1"/>
      <c r="AW139" s="1"/>
      <c r="AX139" s="1"/>
      <c r="AY139" s="4"/>
      <c r="AZ139" s="1"/>
      <c r="BA139" s="4"/>
      <c r="BB139" s="4"/>
      <c r="BC139" s="4"/>
      <c r="BD139" s="1"/>
      <c r="BE139" s="1"/>
      <c r="BF139" s="1"/>
    </row>
    <row r="140" spans="1:58">
      <c r="A140" s="1">
        <v>7459</v>
      </c>
      <c r="B140" s="1">
        <v>2021</v>
      </c>
      <c r="C140" s="1" t="s">
        <v>123</v>
      </c>
      <c r="D140" s="1" t="s">
        <v>418</v>
      </c>
      <c r="E140" s="1">
        <v>63698</v>
      </c>
      <c r="F140" s="1" t="s">
        <v>1022</v>
      </c>
      <c r="G140" s="1">
        <v>963</v>
      </c>
      <c r="H140" s="1" t="s">
        <v>1032</v>
      </c>
      <c r="I140" s="1">
        <v>56990</v>
      </c>
      <c r="J140" s="1" t="s">
        <v>994</v>
      </c>
      <c r="K140" s="1" t="s">
        <v>995</v>
      </c>
      <c r="L140" s="1" t="s">
        <v>996</v>
      </c>
      <c r="M140" s="1" t="s">
        <v>997</v>
      </c>
      <c r="N140" s="1" t="s">
        <v>998</v>
      </c>
      <c r="O140" s="1" t="s">
        <v>999</v>
      </c>
      <c r="P140" s="1" t="s">
        <v>996</v>
      </c>
      <c r="Q140" s="1" t="s">
        <v>1000</v>
      </c>
      <c r="R140" s="1" t="s">
        <v>1047</v>
      </c>
      <c r="S140" s="1" t="s">
        <v>1048</v>
      </c>
      <c r="T140" s="1">
        <v>40.172415000000001</v>
      </c>
      <c r="U140" s="1">
        <v>-74.023242999999994</v>
      </c>
      <c r="V140" s="1"/>
      <c r="W140" s="1">
        <v>1</v>
      </c>
      <c r="X140" s="1">
        <v>1</v>
      </c>
      <c r="Y140" s="1" t="s">
        <v>128</v>
      </c>
      <c r="Z140" s="4" t="s">
        <v>38</v>
      </c>
      <c r="AA140" s="1"/>
      <c r="AB140" s="4">
        <v>0.19808000000000001</v>
      </c>
      <c r="AC140" s="4">
        <v>2.2999999999999998</v>
      </c>
      <c r="AD140" s="1"/>
      <c r="AE140" s="1"/>
      <c r="AF140" s="1"/>
      <c r="AG140" s="1"/>
      <c r="AH140" s="1"/>
      <c r="AI140" s="1"/>
      <c r="AJ140" s="1"/>
      <c r="AK140" s="1"/>
      <c r="AL140" s="1"/>
      <c r="AM140" s="1">
        <v>35294</v>
      </c>
      <c r="AN140" s="1">
        <v>18528</v>
      </c>
      <c r="AO140" s="4">
        <v>3991</v>
      </c>
      <c r="AP140" s="1">
        <v>2095</v>
      </c>
      <c r="AQ140" s="1"/>
      <c r="AR140" s="1"/>
      <c r="AS140" s="1"/>
      <c r="AT140" s="1"/>
      <c r="AU140" s="1"/>
      <c r="AV140" s="1"/>
      <c r="AW140" s="1"/>
      <c r="AX140" s="1"/>
      <c r="AY140" s="4"/>
      <c r="AZ140" s="1"/>
      <c r="BA140" s="4"/>
      <c r="BB140" s="4"/>
      <c r="BC140" s="4"/>
      <c r="BD140" s="1"/>
      <c r="BE140" s="1"/>
      <c r="BF140" s="1"/>
    </row>
    <row r="141" spans="1:58">
      <c r="A141" s="1">
        <v>7460</v>
      </c>
      <c r="B141" s="1">
        <v>2021</v>
      </c>
      <c r="C141" s="1" t="s">
        <v>123</v>
      </c>
      <c r="D141" s="1" t="s">
        <v>420</v>
      </c>
      <c r="E141" s="1">
        <v>62680</v>
      </c>
      <c r="F141" s="1" t="s">
        <v>992</v>
      </c>
      <c r="G141" s="1">
        <v>15477</v>
      </c>
      <c r="H141" s="1" t="s">
        <v>1032</v>
      </c>
      <c r="I141" s="1">
        <v>56990</v>
      </c>
      <c r="J141" s="1" t="s">
        <v>994</v>
      </c>
      <c r="K141" s="1" t="s">
        <v>995</v>
      </c>
      <c r="L141" s="1" t="s">
        <v>996</v>
      </c>
      <c r="M141" s="1" t="s">
        <v>997</v>
      </c>
      <c r="N141" s="1" t="s">
        <v>998</v>
      </c>
      <c r="O141" s="1" t="s">
        <v>999</v>
      </c>
      <c r="P141" s="1" t="s">
        <v>996</v>
      </c>
      <c r="Q141" s="1" t="s">
        <v>1000</v>
      </c>
      <c r="R141" s="1" t="s">
        <v>1068</v>
      </c>
      <c r="S141" s="1" t="s">
        <v>1069</v>
      </c>
      <c r="T141" s="1">
        <v>40.888632000000001</v>
      </c>
      <c r="U141" s="1">
        <v>-74.122229000000004</v>
      </c>
      <c r="V141" s="1"/>
      <c r="W141" s="1">
        <v>4</v>
      </c>
      <c r="X141" s="1">
        <v>4</v>
      </c>
      <c r="Y141" s="1" t="s">
        <v>128</v>
      </c>
      <c r="Z141" s="4" t="s">
        <v>38</v>
      </c>
      <c r="AA141" s="1"/>
      <c r="AB141" s="4">
        <v>0.15759000000000001</v>
      </c>
      <c r="AC141" s="4">
        <v>4.2</v>
      </c>
      <c r="AD141" s="1"/>
      <c r="AE141" s="1"/>
      <c r="AF141" s="1"/>
      <c r="AG141" s="1"/>
      <c r="AH141" s="1"/>
      <c r="AI141" s="1"/>
      <c r="AJ141" s="1"/>
      <c r="AK141" s="1"/>
      <c r="AL141" s="1"/>
      <c r="AM141" s="1">
        <v>51273</v>
      </c>
      <c r="AN141" s="1">
        <v>26918</v>
      </c>
      <c r="AO141" s="4">
        <v>5798</v>
      </c>
      <c r="AP141" s="1">
        <v>3044.0010000000002</v>
      </c>
      <c r="AQ141" s="1"/>
      <c r="AR141" s="1"/>
      <c r="AS141" s="1"/>
      <c r="AT141" s="1"/>
      <c r="AU141" s="1"/>
      <c r="AV141" s="1"/>
      <c r="AW141" s="1"/>
      <c r="AX141" s="1"/>
      <c r="AY141" s="4"/>
      <c r="AZ141" s="1"/>
      <c r="BA141" s="4"/>
      <c r="BB141" s="4"/>
      <c r="BC141" s="4"/>
      <c r="BD141" s="1"/>
      <c r="BE141" s="1"/>
      <c r="BF141" s="1"/>
    </row>
    <row r="142" spans="1:58">
      <c r="A142" s="1">
        <v>7461</v>
      </c>
      <c r="B142" s="1">
        <v>2021</v>
      </c>
      <c r="C142" s="1" t="s">
        <v>123</v>
      </c>
      <c r="D142" s="1" t="s">
        <v>425</v>
      </c>
      <c r="E142" s="1">
        <v>60804</v>
      </c>
      <c r="F142" s="1" t="s">
        <v>1005</v>
      </c>
      <c r="G142" s="1">
        <v>9726</v>
      </c>
      <c r="H142" s="1" t="s">
        <v>1147</v>
      </c>
      <c r="I142" s="1">
        <v>60961</v>
      </c>
      <c r="J142" s="1" t="s">
        <v>994</v>
      </c>
      <c r="K142" s="1" t="s">
        <v>995</v>
      </c>
      <c r="L142" s="1" t="s">
        <v>996</v>
      </c>
      <c r="M142" s="1" t="s">
        <v>997</v>
      </c>
      <c r="N142" s="1" t="s">
        <v>998</v>
      </c>
      <c r="O142" s="1" t="s">
        <v>999</v>
      </c>
      <c r="P142" s="1" t="s">
        <v>996</v>
      </c>
      <c r="Q142" s="1" t="s">
        <v>1000</v>
      </c>
      <c r="R142" s="1" t="s">
        <v>1014</v>
      </c>
      <c r="S142" s="1" t="s">
        <v>1015</v>
      </c>
      <c r="T142" s="1">
        <v>40.848444999999998</v>
      </c>
      <c r="U142" s="1">
        <v>-74.467581999999993</v>
      </c>
      <c r="V142" s="1"/>
      <c r="W142" s="1">
        <v>1</v>
      </c>
      <c r="X142" s="1">
        <v>1</v>
      </c>
      <c r="Y142" s="1" t="s">
        <v>128</v>
      </c>
      <c r="Z142" s="4" t="s">
        <v>38</v>
      </c>
      <c r="AA142" s="1"/>
      <c r="AB142" s="4">
        <v>0.129</v>
      </c>
      <c r="AC142" s="4">
        <v>1.3</v>
      </c>
      <c r="AD142" s="1"/>
      <c r="AE142" s="1"/>
      <c r="AF142" s="1"/>
      <c r="AG142" s="1"/>
      <c r="AH142" s="1"/>
      <c r="AI142" s="1"/>
      <c r="AJ142" s="1"/>
      <c r="AK142" s="1"/>
      <c r="AL142" s="1"/>
      <c r="AM142" s="1">
        <v>12989</v>
      </c>
      <c r="AN142" s="1">
        <v>6819</v>
      </c>
      <c r="AO142" s="4">
        <v>1469</v>
      </c>
      <c r="AP142" s="1">
        <v>771</v>
      </c>
      <c r="AQ142" s="1"/>
      <c r="AR142" s="1"/>
      <c r="AS142" s="1"/>
      <c r="AT142" s="1"/>
      <c r="AU142" s="1"/>
      <c r="AV142" s="1"/>
      <c r="AW142" s="1"/>
      <c r="AX142" s="1"/>
      <c r="AY142" s="4"/>
      <c r="AZ142" s="1"/>
      <c r="BA142" s="4"/>
      <c r="BB142" s="4"/>
      <c r="BC142" s="4"/>
      <c r="BD142" s="1"/>
      <c r="BE142" s="1"/>
      <c r="BF142" s="1"/>
    </row>
    <row r="143" spans="1:58">
      <c r="A143" s="1">
        <v>7462</v>
      </c>
      <c r="B143" s="1">
        <v>2021</v>
      </c>
      <c r="C143" s="1" t="s">
        <v>123</v>
      </c>
      <c r="D143" s="1" t="s">
        <v>1148</v>
      </c>
      <c r="E143" s="1">
        <v>2393</v>
      </c>
      <c r="F143" s="1" t="s">
        <v>1005</v>
      </c>
      <c r="G143" s="1">
        <v>9726</v>
      </c>
      <c r="H143" s="1" t="s">
        <v>1149</v>
      </c>
      <c r="I143" s="1">
        <v>63033</v>
      </c>
      <c r="J143" s="1" t="s">
        <v>994</v>
      </c>
      <c r="K143" s="1" t="s">
        <v>995</v>
      </c>
      <c r="L143" s="1" t="s">
        <v>996</v>
      </c>
      <c r="M143" s="1" t="s">
        <v>997</v>
      </c>
      <c r="N143" s="1" t="s">
        <v>998</v>
      </c>
      <c r="O143" s="1" t="s">
        <v>999</v>
      </c>
      <c r="P143" s="1" t="s">
        <v>996</v>
      </c>
      <c r="Q143" s="1" t="s">
        <v>1000</v>
      </c>
      <c r="R143" s="1" t="s">
        <v>1132</v>
      </c>
      <c r="S143" s="1" t="s">
        <v>1133</v>
      </c>
      <c r="T143" s="1">
        <v>40.565832999999998</v>
      </c>
      <c r="U143" s="1">
        <v>-75.163888999999998</v>
      </c>
      <c r="V143" s="1" t="s">
        <v>1027</v>
      </c>
      <c r="W143" s="1">
        <v>5</v>
      </c>
      <c r="X143" s="1">
        <v>6</v>
      </c>
      <c r="Y143" s="1" t="s">
        <v>166</v>
      </c>
      <c r="Z143" s="4" t="s">
        <v>32</v>
      </c>
      <c r="AA143" s="1"/>
      <c r="AB143" s="4">
        <v>1.5339999999999999E-2</v>
      </c>
      <c r="AC143" s="4">
        <v>512</v>
      </c>
      <c r="AD143" s="1">
        <v>1</v>
      </c>
      <c r="AE143" s="1"/>
      <c r="AF143" s="1"/>
      <c r="AG143" s="1"/>
      <c r="AH143" s="1"/>
      <c r="AI143" s="1"/>
      <c r="AJ143" s="1"/>
      <c r="AK143" s="1">
        <v>812873.25899999996</v>
      </c>
      <c r="AL143" s="1">
        <v>608108.929</v>
      </c>
      <c r="AM143" s="1">
        <v>812873.25899999996</v>
      </c>
      <c r="AN143" s="1">
        <v>608108.929</v>
      </c>
      <c r="AO143" s="4">
        <v>68804</v>
      </c>
      <c r="AP143" s="1">
        <v>50804</v>
      </c>
      <c r="AQ143" s="1">
        <v>15.442</v>
      </c>
      <c r="AR143" s="1">
        <v>10.651999999999999</v>
      </c>
      <c r="AS143" s="1">
        <v>0.34</v>
      </c>
      <c r="AT143" s="1">
        <v>48518.027000000002</v>
      </c>
      <c r="AU143" s="1">
        <v>1978.633</v>
      </c>
      <c r="AV143" s="1">
        <v>204.125</v>
      </c>
      <c r="AW143" s="1">
        <v>48573.175000000003</v>
      </c>
      <c r="AX143" s="1"/>
      <c r="AY143" s="4">
        <v>0.44900000000000001</v>
      </c>
      <c r="AZ143" s="1">
        <v>0.41899999999999998</v>
      </c>
      <c r="BA143" s="4">
        <v>0.01</v>
      </c>
      <c r="BB143" s="4">
        <v>1410.326</v>
      </c>
      <c r="BC143" s="4">
        <v>2.9000000000000001E-2</v>
      </c>
      <c r="BD143" s="1">
        <v>3.0000000000000001E-3</v>
      </c>
      <c r="BE143" s="1">
        <v>1411.9290000000001</v>
      </c>
      <c r="BF143" s="1"/>
    </row>
    <row r="144" spans="1:58">
      <c r="A144" s="1">
        <v>7463</v>
      </c>
      <c r="B144" s="1">
        <v>2021</v>
      </c>
      <c r="C144" s="1" t="s">
        <v>123</v>
      </c>
      <c r="D144" s="1" t="s">
        <v>433</v>
      </c>
      <c r="E144" s="1">
        <v>61248</v>
      </c>
      <c r="F144" s="1" t="s">
        <v>992</v>
      </c>
      <c r="G144" s="1">
        <v>15477</v>
      </c>
      <c r="H144" s="1" t="s">
        <v>1150</v>
      </c>
      <c r="I144" s="1">
        <v>60864</v>
      </c>
      <c r="J144" s="1" t="s">
        <v>1053</v>
      </c>
      <c r="K144" s="1" t="s">
        <v>995</v>
      </c>
      <c r="L144" s="1" t="s">
        <v>996</v>
      </c>
      <c r="M144" s="1" t="s">
        <v>997</v>
      </c>
      <c r="N144" s="1" t="s">
        <v>998</v>
      </c>
      <c r="O144" s="1" t="s">
        <v>999</v>
      </c>
      <c r="P144" s="1" t="s">
        <v>996</v>
      </c>
      <c r="Q144" s="1" t="s">
        <v>1000</v>
      </c>
      <c r="R144" s="1" t="s">
        <v>1009</v>
      </c>
      <c r="S144" s="1" t="s">
        <v>1010</v>
      </c>
      <c r="T144" s="1">
        <v>40.575378000000001</v>
      </c>
      <c r="U144" s="1">
        <v>-74.392809999999997</v>
      </c>
      <c r="V144" s="1"/>
      <c r="W144" s="1">
        <v>2</v>
      </c>
      <c r="X144" s="1">
        <v>2</v>
      </c>
      <c r="Y144" s="1" t="s">
        <v>128</v>
      </c>
      <c r="Z144" s="4" t="s">
        <v>38</v>
      </c>
      <c r="AA144" s="1"/>
      <c r="AB144" s="4">
        <v>0.13299</v>
      </c>
      <c r="AC144" s="4">
        <v>1</v>
      </c>
      <c r="AD144" s="1"/>
      <c r="AE144" s="1"/>
      <c r="AF144" s="1"/>
      <c r="AG144" s="1"/>
      <c r="AH144" s="1"/>
      <c r="AI144" s="1"/>
      <c r="AJ144" s="1"/>
      <c r="AK144" s="1"/>
      <c r="AL144" s="1"/>
      <c r="AM144" s="1">
        <v>10302</v>
      </c>
      <c r="AN144" s="1">
        <v>5409</v>
      </c>
      <c r="AO144" s="4">
        <v>1165</v>
      </c>
      <c r="AP144" s="1">
        <v>612</v>
      </c>
      <c r="AQ144" s="1"/>
      <c r="AR144" s="1"/>
      <c r="AS144" s="1"/>
      <c r="AT144" s="1"/>
      <c r="AU144" s="1"/>
      <c r="AV144" s="1"/>
      <c r="AW144" s="1"/>
      <c r="AX144" s="1"/>
      <c r="AY144" s="4"/>
      <c r="AZ144" s="1"/>
      <c r="BA144" s="4"/>
      <c r="BB144" s="4"/>
      <c r="BC144" s="4"/>
      <c r="BD144" s="1"/>
      <c r="BE144" s="1"/>
      <c r="BF144" s="1"/>
    </row>
    <row r="145" spans="1:58">
      <c r="A145" s="1">
        <v>7464</v>
      </c>
      <c r="B145" s="1">
        <v>2021</v>
      </c>
      <c r="C145" s="1" t="s">
        <v>123</v>
      </c>
      <c r="D145" s="1" t="s">
        <v>436</v>
      </c>
      <c r="E145" s="1">
        <v>60752</v>
      </c>
      <c r="F145" s="1" t="s">
        <v>1022</v>
      </c>
      <c r="G145" s="1">
        <v>963</v>
      </c>
      <c r="H145" s="1" t="s">
        <v>1031</v>
      </c>
      <c r="I145" s="1">
        <v>61944</v>
      </c>
      <c r="J145" s="1" t="s">
        <v>994</v>
      </c>
      <c r="K145" s="1" t="s">
        <v>995</v>
      </c>
      <c r="L145" s="1" t="s">
        <v>996</v>
      </c>
      <c r="M145" s="1" t="s">
        <v>997</v>
      </c>
      <c r="N145" s="1" t="s">
        <v>998</v>
      </c>
      <c r="O145" s="1" t="s">
        <v>999</v>
      </c>
      <c r="P145" s="1" t="s">
        <v>996</v>
      </c>
      <c r="Q145" s="1" t="s">
        <v>1000</v>
      </c>
      <c r="R145" s="1" t="s">
        <v>1082</v>
      </c>
      <c r="S145" s="1" t="s">
        <v>1083</v>
      </c>
      <c r="T145" s="1">
        <v>39.780788999999999</v>
      </c>
      <c r="U145" s="1">
        <v>-75.122887000000006</v>
      </c>
      <c r="V145" s="1"/>
      <c r="W145" s="1">
        <v>1</v>
      </c>
      <c r="X145" s="1">
        <v>1</v>
      </c>
      <c r="Y145" s="1" t="s">
        <v>128</v>
      </c>
      <c r="Z145" s="4" t="s">
        <v>38</v>
      </c>
      <c r="AA145" s="1"/>
      <c r="AB145" s="4">
        <v>0.18179999999999999</v>
      </c>
      <c r="AC145" s="4">
        <v>2.2999999999999998</v>
      </c>
      <c r="AD145" s="1"/>
      <c r="AE145" s="1"/>
      <c r="AF145" s="1"/>
      <c r="AG145" s="1"/>
      <c r="AH145" s="1"/>
      <c r="AI145" s="1"/>
      <c r="AJ145" s="1"/>
      <c r="AK145" s="1"/>
      <c r="AL145" s="1"/>
      <c r="AM145" s="1">
        <v>32393</v>
      </c>
      <c r="AN145" s="1">
        <v>17006</v>
      </c>
      <c r="AO145" s="4">
        <v>3663</v>
      </c>
      <c r="AP145" s="1">
        <v>1923</v>
      </c>
      <c r="AQ145" s="1"/>
      <c r="AR145" s="1"/>
      <c r="AS145" s="1"/>
      <c r="AT145" s="1"/>
      <c r="AU145" s="1"/>
      <c r="AV145" s="1"/>
      <c r="AW145" s="1"/>
      <c r="AX145" s="1"/>
      <c r="AY145" s="4"/>
      <c r="AZ145" s="1"/>
      <c r="BA145" s="4"/>
      <c r="BB145" s="4"/>
      <c r="BC145" s="4"/>
      <c r="BD145" s="1"/>
      <c r="BE145" s="1"/>
      <c r="BF145" s="1"/>
    </row>
    <row r="146" spans="1:58">
      <c r="A146" s="1">
        <v>7465</v>
      </c>
      <c r="B146" s="1">
        <v>2021</v>
      </c>
      <c r="C146" s="1" t="s">
        <v>123</v>
      </c>
      <c r="D146" s="1" t="s">
        <v>437</v>
      </c>
      <c r="E146" s="1">
        <v>60839</v>
      </c>
      <c r="F146" s="1" t="s">
        <v>992</v>
      </c>
      <c r="G146" s="1">
        <v>15477</v>
      </c>
      <c r="H146" s="1" t="s">
        <v>1151</v>
      </c>
      <c r="I146" s="1">
        <v>60993</v>
      </c>
      <c r="J146" s="1" t="s">
        <v>994</v>
      </c>
      <c r="K146" s="1" t="s">
        <v>995</v>
      </c>
      <c r="L146" s="1" t="s">
        <v>996</v>
      </c>
      <c r="M146" s="1" t="s">
        <v>997</v>
      </c>
      <c r="N146" s="1" t="s">
        <v>998</v>
      </c>
      <c r="O146" s="1" t="s">
        <v>999</v>
      </c>
      <c r="P146" s="1" t="s">
        <v>996</v>
      </c>
      <c r="Q146" s="1" t="s">
        <v>1000</v>
      </c>
      <c r="R146" s="1" t="s">
        <v>1018</v>
      </c>
      <c r="S146" s="1" t="s">
        <v>1019</v>
      </c>
      <c r="T146" s="1">
        <v>40.760069000000001</v>
      </c>
      <c r="U146" s="1">
        <v>-74.065393999999998</v>
      </c>
      <c r="V146" s="1"/>
      <c r="W146" s="1">
        <v>1</v>
      </c>
      <c r="X146" s="1">
        <v>1</v>
      </c>
      <c r="Y146" s="1" t="s">
        <v>128</v>
      </c>
      <c r="Z146" s="4" t="s">
        <v>38</v>
      </c>
      <c r="AA146" s="1"/>
      <c r="AB146" s="4">
        <v>0.17607</v>
      </c>
      <c r="AC146" s="4">
        <v>2.5</v>
      </c>
      <c r="AD146" s="1"/>
      <c r="AE146" s="1"/>
      <c r="AF146" s="1"/>
      <c r="AG146" s="1"/>
      <c r="AH146" s="1"/>
      <c r="AI146" s="1"/>
      <c r="AJ146" s="1"/>
      <c r="AK146" s="1"/>
      <c r="AL146" s="1"/>
      <c r="AM146" s="1">
        <v>34100</v>
      </c>
      <c r="AN146" s="1">
        <v>17902</v>
      </c>
      <c r="AO146" s="4">
        <v>3856</v>
      </c>
      <c r="AP146" s="1">
        <v>2024</v>
      </c>
      <c r="AQ146" s="1"/>
      <c r="AR146" s="1"/>
      <c r="AS146" s="1"/>
      <c r="AT146" s="1"/>
      <c r="AU146" s="1"/>
      <c r="AV146" s="1"/>
      <c r="AW146" s="1"/>
      <c r="AX146" s="1"/>
      <c r="AY146" s="4"/>
      <c r="AZ146" s="1"/>
      <c r="BA146" s="4"/>
      <c r="BB146" s="4"/>
      <c r="BC146" s="4"/>
      <c r="BD146" s="1"/>
      <c r="BE146" s="1"/>
      <c r="BF146" s="1"/>
    </row>
    <row r="147" spans="1:58">
      <c r="A147" s="1">
        <v>7466</v>
      </c>
      <c r="B147" s="1">
        <v>2021</v>
      </c>
      <c r="C147" s="1" t="s">
        <v>123</v>
      </c>
      <c r="D147" s="1" t="s">
        <v>438</v>
      </c>
      <c r="E147" s="1">
        <v>60840</v>
      </c>
      <c r="F147" s="1" t="s">
        <v>992</v>
      </c>
      <c r="G147" s="1">
        <v>15477</v>
      </c>
      <c r="H147" s="1" t="s">
        <v>1151</v>
      </c>
      <c r="I147" s="1">
        <v>60993</v>
      </c>
      <c r="J147" s="1" t="s">
        <v>994</v>
      </c>
      <c r="K147" s="1" t="s">
        <v>995</v>
      </c>
      <c r="L147" s="1" t="s">
        <v>996</v>
      </c>
      <c r="M147" s="1" t="s">
        <v>997</v>
      </c>
      <c r="N147" s="1" t="s">
        <v>998</v>
      </c>
      <c r="O147" s="1" t="s">
        <v>999</v>
      </c>
      <c r="P147" s="1" t="s">
        <v>996</v>
      </c>
      <c r="Q147" s="1" t="s">
        <v>1000</v>
      </c>
      <c r="R147" s="1" t="s">
        <v>1018</v>
      </c>
      <c r="S147" s="1" t="s">
        <v>1019</v>
      </c>
      <c r="T147" s="1">
        <v>40.773119999999999</v>
      </c>
      <c r="U147" s="1">
        <v>-74.077397000000005</v>
      </c>
      <c r="V147" s="1"/>
      <c r="W147" s="1">
        <v>1</v>
      </c>
      <c r="X147" s="1">
        <v>1</v>
      </c>
      <c r="Y147" s="1" t="s">
        <v>128</v>
      </c>
      <c r="Z147" s="4" t="s">
        <v>38</v>
      </c>
      <c r="AA147" s="1"/>
      <c r="AB147" s="4">
        <v>0.17516000000000001</v>
      </c>
      <c r="AC147" s="4">
        <v>1.6</v>
      </c>
      <c r="AD147" s="1"/>
      <c r="AE147" s="1"/>
      <c r="AF147" s="1"/>
      <c r="AG147" s="1"/>
      <c r="AH147" s="1"/>
      <c r="AI147" s="1"/>
      <c r="AJ147" s="1"/>
      <c r="AK147" s="1"/>
      <c r="AL147" s="1"/>
      <c r="AM147" s="1">
        <v>21709</v>
      </c>
      <c r="AN147" s="1">
        <v>11397</v>
      </c>
      <c r="AO147" s="4">
        <v>2455</v>
      </c>
      <c r="AP147" s="1">
        <v>1289</v>
      </c>
      <c r="AQ147" s="1"/>
      <c r="AR147" s="1"/>
      <c r="AS147" s="1"/>
      <c r="AT147" s="1"/>
      <c r="AU147" s="1"/>
      <c r="AV147" s="1"/>
      <c r="AW147" s="1"/>
      <c r="AX147" s="1"/>
      <c r="AY147" s="4"/>
      <c r="AZ147" s="1"/>
      <c r="BA147" s="4"/>
      <c r="BB147" s="4"/>
      <c r="BC147" s="4"/>
      <c r="BD147" s="1"/>
      <c r="BE147" s="1"/>
      <c r="BF147" s="1"/>
    </row>
    <row r="148" spans="1:58">
      <c r="A148" s="1">
        <v>7467</v>
      </c>
      <c r="B148" s="1">
        <v>2021</v>
      </c>
      <c r="C148" s="1" t="s">
        <v>123</v>
      </c>
      <c r="D148" s="1" t="s">
        <v>439</v>
      </c>
      <c r="E148" s="1">
        <v>52068</v>
      </c>
      <c r="F148" s="1" t="s">
        <v>992</v>
      </c>
      <c r="G148" s="1">
        <v>15477</v>
      </c>
      <c r="H148" s="1" t="s">
        <v>1152</v>
      </c>
      <c r="I148" s="1">
        <v>57280</v>
      </c>
      <c r="J148" s="1" t="s">
        <v>994</v>
      </c>
      <c r="K148" s="1" t="s">
        <v>995</v>
      </c>
      <c r="L148" s="1" t="s">
        <v>996</v>
      </c>
      <c r="M148" s="1" t="s">
        <v>997</v>
      </c>
      <c r="N148" s="1" t="s">
        <v>998</v>
      </c>
      <c r="O148" s="1" t="s">
        <v>999</v>
      </c>
      <c r="P148" s="1" t="s">
        <v>996</v>
      </c>
      <c r="Q148" s="1" t="s">
        <v>1000</v>
      </c>
      <c r="R148" s="1" t="s">
        <v>1153</v>
      </c>
      <c r="S148" s="1" t="s">
        <v>1154</v>
      </c>
      <c r="T148" s="1">
        <v>40.915318999999997</v>
      </c>
      <c r="U148" s="1">
        <v>-74.180986000000004</v>
      </c>
      <c r="V148" s="1"/>
      <c r="W148" s="1">
        <v>3</v>
      </c>
      <c r="X148" s="1">
        <v>3</v>
      </c>
      <c r="Y148" s="1" t="s">
        <v>441</v>
      </c>
      <c r="Z148" s="4" t="s">
        <v>34</v>
      </c>
      <c r="AA148" s="1"/>
      <c r="AB148" s="4">
        <v>0.16914000000000001</v>
      </c>
      <c r="AC148" s="4">
        <v>12.3</v>
      </c>
      <c r="AD148" s="1"/>
      <c r="AE148" s="1"/>
      <c r="AF148" s="1"/>
      <c r="AG148" s="1"/>
      <c r="AH148" s="1"/>
      <c r="AI148" s="1"/>
      <c r="AJ148" s="1"/>
      <c r="AK148" s="1"/>
      <c r="AL148" s="1"/>
      <c r="AM148" s="1">
        <v>161153.00099999999</v>
      </c>
      <c r="AN148" s="1">
        <v>47549.000999999997</v>
      </c>
      <c r="AO148" s="4">
        <v>18224.001</v>
      </c>
      <c r="AP148" s="1">
        <v>5376.9989999999998</v>
      </c>
      <c r="AQ148" s="1"/>
      <c r="AR148" s="1"/>
      <c r="AS148" s="1"/>
      <c r="AT148" s="1"/>
      <c r="AU148" s="1"/>
      <c r="AV148" s="1"/>
      <c r="AW148" s="1"/>
      <c r="AX148" s="1"/>
      <c r="AY148" s="4"/>
      <c r="AZ148" s="1"/>
      <c r="BA148" s="4"/>
      <c r="BB148" s="4"/>
      <c r="BC148" s="4"/>
      <c r="BD148" s="1"/>
      <c r="BE148" s="1"/>
      <c r="BF148" s="1"/>
    </row>
    <row r="149" spans="1:58">
      <c r="A149" s="1">
        <v>7468</v>
      </c>
      <c r="B149" s="1">
        <v>2021</v>
      </c>
      <c r="C149" s="1" t="s">
        <v>123</v>
      </c>
      <c r="D149" s="1" t="s">
        <v>443</v>
      </c>
      <c r="E149" s="1">
        <v>64422</v>
      </c>
      <c r="F149" s="1" t="s">
        <v>992</v>
      </c>
      <c r="G149" s="1">
        <v>15477</v>
      </c>
      <c r="H149" s="1" t="s">
        <v>1155</v>
      </c>
      <c r="I149" s="1">
        <v>62719</v>
      </c>
      <c r="J149" s="1" t="s">
        <v>994</v>
      </c>
      <c r="K149" s="1" t="s">
        <v>995</v>
      </c>
      <c r="L149" s="1" t="s">
        <v>996</v>
      </c>
      <c r="M149" s="1" t="s">
        <v>997</v>
      </c>
      <c r="N149" s="1" t="s">
        <v>998</v>
      </c>
      <c r="O149" s="1" t="s">
        <v>999</v>
      </c>
      <c r="P149" s="1" t="s">
        <v>996</v>
      </c>
      <c r="Q149" s="1" t="s">
        <v>1000</v>
      </c>
      <c r="R149" s="1" t="s">
        <v>1009</v>
      </c>
      <c r="S149" s="1" t="s">
        <v>1010</v>
      </c>
      <c r="T149" s="1">
        <v>40.480710000000002</v>
      </c>
      <c r="U149" s="1">
        <v>-74.481849999999994</v>
      </c>
      <c r="V149" s="1"/>
      <c r="W149" s="1">
        <v>4</v>
      </c>
      <c r="X149" s="1">
        <v>4</v>
      </c>
      <c r="Y149" s="1" t="s">
        <v>128</v>
      </c>
      <c r="Z149" s="4" t="s">
        <v>38</v>
      </c>
      <c r="AA149" s="1"/>
      <c r="AB149" s="4">
        <v>0.16044</v>
      </c>
      <c r="AC149" s="4">
        <v>1.1000000000000001</v>
      </c>
      <c r="AD149" s="1"/>
      <c r="AE149" s="1"/>
      <c r="AF149" s="1"/>
      <c r="AG149" s="1"/>
      <c r="AH149" s="1"/>
      <c r="AI149" s="1"/>
      <c r="AJ149" s="1"/>
      <c r="AK149" s="1"/>
      <c r="AL149" s="1"/>
      <c r="AM149" s="1">
        <v>13671.999</v>
      </c>
      <c r="AN149" s="1">
        <v>7177.0010000000002</v>
      </c>
      <c r="AO149" s="4">
        <v>1545.999</v>
      </c>
      <c r="AP149" s="1">
        <v>812.00099999999998</v>
      </c>
      <c r="AQ149" s="1"/>
      <c r="AR149" s="1"/>
      <c r="AS149" s="1"/>
      <c r="AT149" s="1"/>
      <c r="AU149" s="1"/>
      <c r="AV149" s="1"/>
      <c r="AW149" s="1"/>
      <c r="AX149" s="1"/>
      <c r="AY149" s="4"/>
      <c r="AZ149" s="1"/>
      <c r="BA149" s="4"/>
      <c r="BB149" s="4"/>
      <c r="BC149" s="4"/>
      <c r="BD149" s="1"/>
      <c r="BE149" s="1"/>
      <c r="BF149" s="1"/>
    </row>
    <row r="150" spans="1:58">
      <c r="A150" s="1">
        <v>7469</v>
      </c>
      <c r="B150" s="1">
        <v>2021</v>
      </c>
      <c r="C150" s="1" t="s">
        <v>123</v>
      </c>
      <c r="D150" s="1" t="s">
        <v>448</v>
      </c>
      <c r="E150" s="1">
        <v>56877</v>
      </c>
      <c r="F150" s="1" t="s">
        <v>992</v>
      </c>
      <c r="G150" s="1">
        <v>15477</v>
      </c>
      <c r="H150" s="1" t="s">
        <v>1099</v>
      </c>
      <c r="I150" s="1">
        <v>59100</v>
      </c>
      <c r="J150" s="1" t="s">
        <v>994</v>
      </c>
      <c r="K150" s="1" t="s">
        <v>995</v>
      </c>
      <c r="L150" s="1" t="s">
        <v>996</v>
      </c>
      <c r="M150" s="1" t="s">
        <v>997</v>
      </c>
      <c r="N150" s="1" t="s">
        <v>998</v>
      </c>
      <c r="O150" s="1" t="s">
        <v>999</v>
      </c>
      <c r="P150" s="1" t="s">
        <v>996</v>
      </c>
      <c r="Q150" s="1" t="s">
        <v>1000</v>
      </c>
      <c r="R150" s="1" t="s">
        <v>1009</v>
      </c>
      <c r="S150" s="1" t="s">
        <v>1010</v>
      </c>
      <c r="T150" s="1">
        <v>40.573708000000003</v>
      </c>
      <c r="U150" s="1">
        <v>-74.394413999999998</v>
      </c>
      <c r="V150" s="1"/>
      <c r="W150" s="1">
        <v>1</v>
      </c>
      <c r="X150" s="1">
        <v>1</v>
      </c>
      <c r="Y150" s="1" t="s">
        <v>128</v>
      </c>
      <c r="Z150" s="4" t="s">
        <v>38</v>
      </c>
      <c r="AA150" s="1"/>
      <c r="AB150" s="4">
        <v>9.6890000000000004E-2</v>
      </c>
      <c r="AC150" s="4">
        <v>1.6</v>
      </c>
      <c r="AD150" s="1"/>
      <c r="AE150" s="1"/>
      <c r="AF150" s="1"/>
      <c r="AG150" s="1"/>
      <c r="AH150" s="1"/>
      <c r="AI150" s="1"/>
      <c r="AJ150" s="1"/>
      <c r="AK150" s="1"/>
      <c r="AL150" s="1"/>
      <c r="AM150" s="1">
        <v>12008</v>
      </c>
      <c r="AN150" s="1">
        <v>6305</v>
      </c>
      <c r="AO150" s="4">
        <v>1358</v>
      </c>
      <c r="AP150" s="1">
        <v>713</v>
      </c>
      <c r="AQ150" s="1"/>
      <c r="AR150" s="1"/>
      <c r="AS150" s="1"/>
      <c r="AT150" s="1"/>
      <c r="AU150" s="1"/>
      <c r="AV150" s="1"/>
      <c r="AW150" s="1"/>
      <c r="AX150" s="1"/>
      <c r="AY150" s="4"/>
      <c r="AZ150" s="1"/>
      <c r="BA150" s="4"/>
      <c r="BB150" s="4"/>
      <c r="BC150" s="4"/>
      <c r="BD150" s="1"/>
      <c r="BE150" s="1"/>
      <c r="BF150" s="1"/>
    </row>
    <row r="151" spans="1:58">
      <c r="A151" s="1">
        <v>7470</v>
      </c>
      <c r="B151" s="1">
        <v>2021</v>
      </c>
      <c r="C151" s="1" t="s">
        <v>123</v>
      </c>
      <c r="D151" s="1" t="s">
        <v>450</v>
      </c>
      <c r="E151" s="1">
        <v>60489</v>
      </c>
      <c r="F151" s="1" t="s">
        <v>992</v>
      </c>
      <c r="G151" s="1">
        <v>15477</v>
      </c>
      <c r="H151" s="1" t="s">
        <v>1156</v>
      </c>
      <c r="I151" s="1">
        <v>60267</v>
      </c>
      <c r="J151" s="1" t="s">
        <v>994</v>
      </c>
      <c r="K151" s="1" t="s">
        <v>995</v>
      </c>
      <c r="L151" s="1" t="s">
        <v>996</v>
      </c>
      <c r="M151" s="1" t="s">
        <v>997</v>
      </c>
      <c r="N151" s="1" t="s">
        <v>998</v>
      </c>
      <c r="O151" s="1" t="s">
        <v>999</v>
      </c>
      <c r="P151" s="1" t="s">
        <v>996</v>
      </c>
      <c r="Q151" s="1" t="s">
        <v>1000</v>
      </c>
      <c r="R151" s="1" t="s">
        <v>1003</v>
      </c>
      <c r="S151" s="1" t="s">
        <v>1004</v>
      </c>
      <c r="T151" s="1">
        <v>40.168958000000003</v>
      </c>
      <c r="U151" s="1">
        <v>-74.630094999999997</v>
      </c>
      <c r="V151" s="1"/>
      <c r="W151" s="1">
        <v>2</v>
      </c>
      <c r="X151" s="1">
        <v>2</v>
      </c>
      <c r="Y151" s="1" t="s">
        <v>128</v>
      </c>
      <c r="Z151" s="4" t="s">
        <v>38</v>
      </c>
      <c r="AA151" s="1"/>
      <c r="AB151" s="4">
        <v>0.13954</v>
      </c>
      <c r="AC151" s="4">
        <v>7.5</v>
      </c>
      <c r="AD151" s="1"/>
      <c r="AE151" s="1"/>
      <c r="AF151" s="1"/>
      <c r="AG151" s="1"/>
      <c r="AH151" s="1"/>
      <c r="AI151" s="1"/>
      <c r="AJ151" s="1"/>
      <c r="AK151" s="1"/>
      <c r="AL151" s="1"/>
      <c r="AM151" s="1">
        <v>81073</v>
      </c>
      <c r="AN151" s="1">
        <v>42563</v>
      </c>
      <c r="AO151" s="4">
        <v>9168</v>
      </c>
      <c r="AP151" s="1">
        <v>4813</v>
      </c>
      <c r="AQ151" s="1"/>
      <c r="AR151" s="1"/>
      <c r="AS151" s="1"/>
      <c r="AT151" s="1"/>
      <c r="AU151" s="1"/>
      <c r="AV151" s="1"/>
      <c r="AW151" s="1"/>
      <c r="AX151" s="1"/>
      <c r="AY151" s="4"/>
      <c r="AZ151" s="1"/>
      <c r="BA151" s="4"/>
      <c r="BB151" s="4"/>
      <c r="BC151" s="4"/>
      <c r="BD151" s="1"/>
      <c r="BE151" s="1"/>
      <c r="BF151" s="1"/>
    </row>
    <row r="152" spans="1:58">
      <c r="A152" s="1">
        <v>7471</v>
      </c>
      <c r="B152" s="1">
        <v>2021</v>
      </c>
      <c r="C152" s="1" t="s">
        <v>123</v>
      </c>
      <c r="D152" s="1" t="s">
        <v>452</v>
      </c>
      <c r="E152" s="1">
        <v>59628</v>
      </c>
      <c r="F152" s="1" t="s">
        <v>1005</v>
      </c>
      <c r="G152" s="1">
        <v>9726</v>
      </c>
      <c r="H152" s="1" t="s">
        <v>1032</v>
      </c>
      <c r="I152" s="1">
        <v>56990</v>
      </c>
      <c r="J152" s="1" t="s">
        <v>994</v>
      </c>
      <c r="K152" s="1" t="s">
        <v>995</v>
      </c>
      <c r="L152" s="1" t="s">
        <v>996</v>
      </c>
      <c r="M152" s="1" t="s">
        <v>997</v>
      </c>
      <c r="N152" s="1" t="s">
        <v>998</v>
      </c>
      <c r="O152" s="1" t="s">
        <v>999</v>
      </c>
      <c r="P152" s="1" t="s">
        <v>996</v>
      </c>
      <c r="Q152" s="1" t="s">
        <v>1000</v>
      </c>
      <c r="R152" s="1" t="s">
        <v>1029</v>
      </c>
      <c r="S152" s="1" t="s">
        <v>1030</v>
      </c>
      <c r="T152" s="1">
        <v>40.065277999999999</v>
      </c>
      <c r="U152" s="1">
        <v>-74.590556000000007</v>
      </c>
      <c r="V152" s="1"/>
      <c r="W152" s="1">
        <v>1</v>
      </c>
      <c r="X152" s="1">
        <v>1</v>
      </c>
      <c r="Y152" s="1" t="s">
        <v>128</v>
      </c>
      <c r="Z152" s="4" t="s">
        <v>38</v>
      </c>
      <c r="AA152" s="1"/>
      <c r="AB152" s="4">
        <v>0.17091000000000001</v>
      </c>
      <c r="AC152" s="4">
        <v>5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>
        <v>66200</v>
      </c>
      <c r="AN152" s="1">
        <v>34755</v>
      </c>
      <c r="AO152" s="4">
        <v>7486</v>
      </c>
      <c r="AP152" s="1">
        <v>3930</v>
      </c>
      <c r="AQ152" s="1"/>
      <c r="AR152" s="1"/>
      <c r="AS152" s="1"/>
      <c r="AT152" s="1"/>
      <c r="AU152" s="1"/>
      <c r="AV152" s="1"/>
      <c r="AW152" s="1"/>
      <c r="AX152" s="1"/>
      <c r="AY152" s="4"/>
      <c r="AZ152" s="1"/>
      <c r="BA152" s="4"/>
      <c r="BB152" s="4"/>
      <c r="BC152" s="4"/>
      <c r="BD152" s="1"/>
      <c r="BE152" s="1"/>
      <c r="BF152" s="1"/>
    </row>
    <row r="153" spans="1:58">
      <c r="A153" s="1">
        <v>7472</v>
      </c>
      <c r="B153" s="1">
        <v>2021</v>
      </c>
      <c r="C153" s="1" t="s">
        <v>123</v>
      </c>
      <c r="D153" s="1" t="s">
        <v>454</v>
      </c>
      <c r="E153" s="1">
        <v>58095</v>
      </c>
      <c r="F153" s="1" t="s">
        <v>992</v>
      </c>
      <c r="G153" s="1">
        <v>15477</v>
      </c>
      <c r="H153" s="1" t="s">
        <v>1066</v>
      </c>
      <c r="I153" s="1">
        <v>57474</v>
      </c>
      <c r="J153" s="1" t="s">
        <v>994</v>
      </c>
      <c r="K153" s="1" t="s">
        <v>995</v>
      </c>
      <c r="L153" s="1" t="s">
        <v>996</v>
      </c>
      <c r="M153" s="1" t="s">
        <v>997</v>
      </c>
      <c r="N153" s="1" t="s">
        <v>998</v>
      </c>
      <c r="O153" s="1" t="s">
        <v>999</v>
      </c>
      <c r="P153" s="1" t="s">
        <v>996</v>
      </c>
      <c r="Q153" s="1" t="s">
        <v>1000</v>
      </c>
      <c r="R153" s="1" t="s">
        <v>1153</v>
      </c>
      <c r="S153" s="1" t="s">
        <v>1154</v>
      </c>
      <c r="T153" s="1">
        <v>40.903888999999999</v>
      </c>
      <c r="U153" s="1">
        <v>-74.247777999999997</v>
      </c>
      <c r="V153" s="1"/>
      <c r="W153" s="1">
        <v>1</v>
      </c>
      <c r="X153" s="1">
        <v>1</v>
      </c>
      <c r="Y153" s="1" t="s">
        <v>128</v>
      </c>
      <c r="Z153" s="4" t="s">
        <v>38</v>
      </c>
      <c r="AA153" s="1"/>
      <c r="AB153" s="4">
        <v>0.13081999999999999</v>
      </c>
      <c r="AC153" s="4">
        <v>1.5</v>
      </c>
      <c r="AD153" s="1"/>
      <c r="AE153" s="1"/>
      <c r="AF153" s="1"/>
      <c r="AG153" s="1"/>
      <c r="AH153" s="1"/>
      <c r="AI153" s="1"/>
      <c r="AJ153" s="1"/>
      <c r="AK153" s="1"/>
      <c r="AL153" s="1"/>
      <c r="AM153" s="1">
        <v>15201</v>
      </c>
      <c r="AN153" s="1">
        <v>7980</v>
      </c>
      <c r="AO153" s="4">
        <v>1719</v>
      </c>
      <c r="AP153" s="1">
        <v>902</v>
      </c>
      <c r="AQ153" s="1"/>
      <c r="AR153" s="1"/>
      <c r="AS153" s="1"/>
      <c r="AT153" s="1"/>
      <c r="AU153" s="1"/>
      <c r="AV153" s="1"/>
      <c r="AW153" s="1"/>
      <c r="AX153" s="1"/>
      <c r="AY153" s="4"/>
      <c r="AZ153" s="1"/>
      <c r="BA153" s="4"/>
      <c r="BB153" s="4"/>
      <c r="BC153" s="4"/>
      <c r="BD153" s="1"/>
      <c r="BE153" s="1"/>
      <c r="BF153" s="1"/>
    </row>
    <row r="154" spans="1:58">
      <c r="A154" s="1">
        <v>7473</v>
      </c>
      <c r="B154" s="1">
        <v>2021</v>
      </c>
      <c r="C154" s="1" t="s">
        <v>123</v>
      </c>
      <c r="D154" s="1" t="s">
        <v>456</v>
      </c>
      <c r="E154" s="1">
        <v>59627</v>
      </c>
      <c r="F154" s="1" t="s">
        <v>1005</v>
      </c>
      <c r="G154" s="1">
        <v>9726</v>
      </c>
      <c r="H154" s="1" t="s">
        <v>1032</v>
      </c>
      <c r="I154" s="1">
        <v>56990</v>
      </c>
      <c r="J154" s="1" t="s">
        <v>994</v>
      </c>
      <c r="K154" s="1" t="s">
        <v>995</v>
      </c>
      <c r="L154" s="1" t="s">
        <v>996</v>
      </c>
      <c r="M154" s="1" t="s">
        <v>997</v>
      </c>
      <c r="N154" s="1" t="s">
        <v>998</v>
      </c>
      <c r="O154" s="1" t="s">
        <v>999</v>
      </c>
      <c r="P154" s="1" t="s">
        <v>996</v>
      </c>
      <c r="Q154" s="1" t="s">
        <v>1000</v>
      </c>
      <c r="R154" s="1" t="s">
        <v>1074</v>
      </c>
      <c r="S154" s="1" t="s">
        <v>1075</v>
      </c>
      <c r="T154" s="1">
        <v>40.755288999999998</v>
      </c>
      <c r="U154" s="1">
        <v>-75.170955000000006</v>
      </c>
      <c r="V154" s="1"/>
      <c r="W154" s="1">
        <v>1</v>
      </c>
      <c r="X154" s="1">
        <v>1</v>
      </c>
      <c r="Y154" s="1" t="s">
        <v>128</v>
      </c>
      <c r="Z154" s="4" t="s">
        <v>38</v>
      </c>
      <c r="AA154" s="1"/>
      <c r="AB154" s="4">
        <v>0.16134000000000001</v>
      </c>
      <c r="AC154" s="4">
        <v>3</v>
      </c>
      <c r="AD154" s="1"/>
      <c r="AE154" s="1"/>
      <c r="AF154" s="1"/>
      <c r="AG154" s="1"/>
      <c r="AH154" s="1"/>
      <c r="AI154" s="1"/>
      <c r="AJ154" s="1"/>
      <c r="AK154" s="1"/>
      <c r="AL154" s="1"/>
      <c r="AM154" s="1">
        <v>37492</v>
      </c>
      <c r="AN154" s="1">
        <v>19683</v>
      </c>
      <c r="AO154" s="4">
        <v>4240</v>
      </c>
      <c r="AP154" s="1">
        <v>2226</v>
      </c>
      <c r="AQ154" s="1"/>
      <c r="AR154" s="1"/>
      <c r="AS154" s="1"/>
      <c r="AT154" s="1"/>
      <c r="AU154" s="1"/>
      <c r="AV154" s="1"/>
      <c r="AW154" s="1"/>
      <c r="AX154" s="1"/>
      <c r="AY154" s="4"/>
      <c r="AZ154" s="1"/>
      <c r="BA154" s="4"/>
      <c r="BB154" s="4"/>
      <c r="BC154" s="4"/>
      <c r="BD154" s="1"/>
      <c r="BE154" s="1"/>
      <c r="BF154" s="1"/>
    </row>
    <row r="155" spans="1:58">
      <c r="A155" s="1">
        <v>7474</v>
      </c>
      <c r="B155" s="1">
        <v>2021</v>
      </c>
      <c r="C155" s="1" t="s">
        <v>123</v>
      </c>
      <c r="D155" s="1" t="s">
        <v>458</v>
      </c>
      <c r="E155" s="1">
        <v>60501</v>
      </c>
      <c r="F155" s="1" t="s">
        <v>992</v>
      </c>
      <c r="G155" s="1">
        <v>15477</v>
      </c>
      <c r="H155" s="1" t="s">
        <v>1016</v>
      </c>
      <c r="I155" s="1">
        <v>60268</v>
      </c>
      <c r="J155" s="1" t="s">
        <v>1017</v>
      </c>
      <c r="K155" s="1" t="s">
        <v>995</v>
      </c>
      <c r="L155" s="1" t="s">
        <v>996</v>
      </c>
      <c r="M155" s="1" t="s">
        <v>997</v>
      </c>
      <c r="N155" s="1" t="s">
        <v>998</v>
      </c>
      <c r="O155" s="1" t="s">
        <v>999</v>
      </c>
      <c r="P155" s="1" t="s">
        <v>996</v>
      </c>
      <c r="Q155" s="1" t="s">
        <v>1000</v>
      </c>
      <c r="R155" s="1" t="s">
        <v>1018</v>
      </c>
      <c r="S155" s="1" t="s">
        <v>1019</v>
      </c>
      <c r="T155" s="1">
        <v>40.782829</v>
      </c>
      <c r="U155" s="1">
        <v>-74.072782000000004</v>
      </c>
      <c r="V155" s="1"/>
      <c r="W155" s="1">
        <v>1</v>
      </c>
      <c r="X155" s="1">
        <v>1</v>
      </c>
      <c r="Y155" s="1" t="s">
        <v>128</v>
      </c>
      <c r="Z155" s="4" t="s">
        <v>38</v>
      </c>
      <c r="AA155" s="1"/>
      <c r="AB155" s="4">
        <v>0.13389999999999999</v>
      </c>
      <c r="AC155" s="4">
        <v>1</v>
      </c>
      <c r="AD155" s="1"/>
      <c r="AE155" s="1"/>
      <c r="AF155" s="1"/>
      <c r="AG155" s="1"/>
      <c r="AH155" s="1"/>
      <c r="AI155" s="1"/>
      <c r="AJ155" s="1"/>
      <c r="AK155" s="1"/>
      <c r="AL155" s="1"/>
      <c r="AM155" s="1">
        <v>10374</v>
      </c>
      <c r="AN155" s="1">
        <v>5446</v>
      </c>
      <c r="AO155" s="4">
        <v>1173</v>
      </c>
      <c r="AP155" s="1">
        <v>616</v>
      </c>
      <c r="AQ155" s="1"/>
      <c r="AR155" s="1"/>
      <c r="AS155" s="1"/>
      <c r="AT155" s="1"/>
      <c r="AU155" s="1"/>
      <c r="AV155" s="1"/>
      <c r="AW155" s="1"/>
      <c r="AX155" s="1"/>
      <c r="AY155" s="4"/>
      <c r="AZ155" s="1"/>
      <c r="BA155" s="4"/>
      <c r="BB155" s="4"/>
      <c r="BC155" s="4"/>
      <c r="BD155" s="1"/>
      <c r="BE155" s="1"/>
      <c r="BF155" s="1"/>
    </row>
    <row r="156" spans="1:58">
      <c r="A156" s="1">
        <v>7475</v>
      </c>
      <c r="B156" s="1">
        <v>2021</v>
      </c>
      <c r="C156" s="1" t="s">
        <v>123</v>
      </c>
      <c r="D156" s="1" t="s">
        <v>459</v>
      </c>
      <c r="E156" s="1">
        <v>56701</v>
      </c>
      <c r="F156" s="1" t="s">
        <v>992</v>
      </c>
      <c r="G156" s="1">
        <v>15477</v>
      </c>
      <c r="H156" s="1" t="s">
        <v>1115</v>
      </c>
      <c r="I156" s="1">
        <v>57249</v>
      </c>
      <c r="J156" s="1" t="s">
        <v>994</v>
      </c>
      <c r="K156" s="1" t="s">
        <v>995</v>
      </c>
      <c r="L156" s="1" t="s">
        <v>996</v>
      </c>
      <c r="M156" s="1" t="s">
        <v>997</v>
      </c>
      <c r="N156" s="1" t="s">
        <v>998</v>
      </c>
      <c r="O156" s="1" t="s">
        <v>999</v>
      </c>
      <c r="P156" s="1" t="s">
        <v>996</v>
      </c>
      <c r="Q156" s="1" t="s">
        <v>1000</v>
      </c>
      <c r="R156" s="1" t="s">
        <v>1068</v>
      </c>
      <c r="S156" s="1" t="s">
        <v>1069</v>
      </c>
      <c r="T156" s="1">
        <v>40.959257000000001</v>
      </c>
      <c r="U156" s="1">
        <v>-74.015107</v>
      </c>
      <c r="V156" s="1"/>
      <c r="W156" s="1">
        <v>6</v>
      </c>
      <c r="X156" s="1">
        <v>6</v>
      </c>
      <c r="Y156" s="1" t="s">
        <v>218</v>
      </c>
      <c r="Z156" s="4" t="s">
        <v>36</v>
      </c>
      <c r="AA156" s="1"/>
      <c r="AB156" s="4">
        <v>0.1215</v>
      </c>
      <c r="AC156" s="4">
        <v>16</v>
      </c>
      <c r="AD156" s="1">
        <v>1</v>
      </c>
      <c r="AE156" s="1"/>
      <c r="AF156" s="1"/>
      <c r="AG156" s="1"/>
      <c r="AH156" s="1"/>
      <c r="AI156" s="1"/>
      <c r="AJ156" s="1"/>
      <c r="AK156" s="1">
        <v>199806</v>
      </c>
      <c r="AL156" s="1">
        <v>100662</v>
      </c>
      <c r="AM156" s="1">
        <v>199806</v>
      </c>
      <c r="AN156" s="1">
        <v>100662</v>
      </c>
      <c r="AO156" s="4">
        <v>17029</v>
      </c>
      <c r="AP156" s="1">
        <v>8579</v>
      </c>
      <c r="AQ156" s="1">
        <v>1199.2919999999999</v>
      </c>
      <c r="AR156" s="1">
        <v>604.202</v>
      </c>
      <c r="AS156" s="1">
        <v>14.805</v>
      </c>
      <c r="AT156" s="1">
        <v>13997.15</v>
      </c>
      <c r="AU156" s="1">
        <v>440.49700000000001</v>
      </c>
      <c r="AV156" s="1">
        <v>44.05</v>
      </c>
      <c r="AW156" s="1">
        <v>14009.22</v>
      </c>
      <c r="AX156" s="1"/>
      <c r="AY156" s="4">
        <v>140.85300000000001</v>
      </c>
      <c r="AZ156" s="1">
        <v>140.85599999999999</v>
      </c>
      <c r="BA156" s="4">
        <v>1.7390000000000001</v>
      </c>
      <c r="BB156" s="4">
        <v>1643.9190000000001</v>
      </c>
      <c r="BC156" s="4">
        <v>2.5999999999999999E-2</v>
      </c>
      <c r="BD156" s="1">
        <v>3.0000000000000001E-3</v>
      </c>
      <c r="BE156" s="1">
        <v>1645.337</v>
      </c>
      <c r="BF156" s="1"/>
    </row>
    <row r="157" spans="1:58">
      <c r="A157" s="1">
        <v>7476</v>
      </c>
      <c r="B157" s="1">
        <v>2021</v>
      </c>
      <c r="C157" s="1" t="s">
        <v>123</v>
      </c>
      <c r="D157" s="1" t="s">
        <v>463</v>
      </c>
      <c r="E157" s="1">
        <v>62438</v>
      </c>
      <c r="F157" s="1" t="s">
        <v>992</v>
      </c>
      <c r="G157" s="1">
        <v>15477</v>
      </c>
      <c r="H157" s="1" t="s">
        <v>1144</v>
      </c>
      <c r="I157" s="1">
        <v>56997</v>
      </c>
      <c r="J157" s="1" t="s">
        <v>994</v>
      </c>
      <c r="K157" s="1" t="s">
        <v>995</v>
      </c>
      <c r="L157" s="1" t="s">
        <v>996</v>
      </c>
      <c r="M157" s="1" t="s">
        <v>997</v>
      </c>
      <c r="N157" s="1" t="s">
        <v>998</v>
      </c>
      <c r="O157" s="1" t="s">
        <v>999</v>
      </c>
      <c r="P157" s="1" t="s">
        <v>996</v>
      </c>
      <c r="Q157" s="1" t="s">
        <v>1000</v>
      </c>
      <c r="R157" s="1" t="s">
        <v>1009</v>
      </c>
      <c r="S157" s="1" t="s">
        <v>1010</v>
      </c>
      <c r="T157" s="1">
        <v>40.498699999999999</v>
      </c>
      <c r="U157" s="1">
        <v>-74.387799999999999</v>
      </c>
      <c r="V157" s="1"/>
      <c r="W157" s="1">
        <v>3</v>
      </c>
      <c r="X157" s="1">
        <v>3</v>
      </c>
      <c r="Y157" s="1" t="s">
        <v>128</v>
      </c>
      <c r="Z157" s="4" t="s">
        <v>38</v>
      </c>
      <c r="AA157" s="1"/>
      <c r="AB157" s="4">
        <v>0.12889999999999999</v>
      </c>
      <c r="AC157" s="4">
        <v>1.2</v>
      </c>
      <c r="AD157" s="1"/>
      <c r="AE157" s="1"/>
      <c r="AF157" s="1"/>
      <c r="AG157" s="1"/>
      <c r="AH157" s="1"/>
      <c r="AI157" s="1"/>
      <c r="AJ157" s="1"/>
      <c r="AK157" s="1"/>
      <c r="AL157" s="1"/>
      <c r="AM157" s="1">
        <v>11980.001</v>
      </c>
      <c r="AN157" s="1">
        <v>6289.9989999999998</v>
      </c>
      <c r="AO157" s="4">
        <v>1354.999</v>
      </c>
      <c r="AP157" s="1">
        <v>711</v>
      </c>
      <c r="AQ157" s="1"/>
      <c r="AR157" s="1"/>
      <c r="AS157" s="1"/>
      <c r="AT157" s="1"/>
      <c r="AU157" s="1"/>
      <c r="AV157" s="1"/>
      <c r="AW157" s="1"/>
      <c r="AX157" s="1"/>
      <c r="AY157" s="4"/>
      <c r="AZ157" s="1"/>
      <c r="BA157" s="4"/>
      <c r="BB157" s="4"/>
      <c r="BC157" s="4"/>
      <c r="BD157" s="1"/>
      <c r="BE157" s="1"/>
      <c r="BF157" s="1"/>
    </row>
    <row r="158" spans="1:58">
      <c r="A158" s="1">
        <v>7477</v>
      </c>
      <c r="B158" s="1">
        <v>2021</v>
      </c>
      <c r="C158" s="1" t="s">
        <v>123</v>
      </c>
      <c r="D158" s="1" t="s">
        <v>467</v>
      </c>
      <c r="E158" s="1">
        <v>57869</v>
      </c>
      <c r="F158" s="1" t="s">
        <v>992</v>
      </c>
      <c r="G158" s="1">
        <v>15477</v>
      </c>
      <c r="H158" s="1" t="s">
        <v>1144</v>
      </c>
      <c r="I158" s="1">
        <v>56997</v>
      </c>
      <c r="J158" s="1" t="s">
        <v>994</v>
      </c>
      <c r="K158" s="1" t="s">
        <v>995</v>
      </c>
      <c r="L158" s="1" t="s">
        <v>996</v>
      </c>
      <c r="M158" s="1" t="s">
        <v>997</v>
      </c>
      <c r="N158" s="1" t="s">
        <v>998</v>
      </c>
      <c r="O158" s="1" t="s">
        <v>999</v>
      </c>
      <c r="P158" s="1" t="s">
        <v>996</v>
      </c>
      <c r="Q158" s="1" t="s">
        <v>1000</v>
      </c>
      <c r="R158" s="1" t="s">
        <v>1009</v>
      </c>
      <c r="S158" s="1" t="s">
        <v>1010</v>
      </c>
      <c r="T158" s="1">
        <v>40.373897999999997</v>
      </c>
      <c r="U158" s="1">
        <v>-74.489236000000005</v>
      </c>
      <c r="V158" s="1"/>
      <c r="W158" s="1">
        <v>5</v>
      </c>
      <c r="X158" s="1">
        <v>5</v>
      </c>
      <c r="Y158" s="1" t="s">
        <v>128</v>
      </c>
      <c r="Z158" s="4" t="s">
        <v>38</v>
      </c>
      <c r="AA158" s="1"/>
      <c r="AB158" s="4">
        <v>0.14096</v>
      </c>
      <c r="AC158" s="4">
        <v>4.5999999999999996</v>
      </c>
      <c r="AD158" s="1"/>
      <c r="AE158" s="1"/>
      <c r="AF158" s="1"/>
      <c r="AG158" s="1"/>
      <c r="AH158" s="1"/>
      <c r="AI158" s="1"/>
      <c r="AJ158" s="1"/>
      <c r="AK158" s="1"/>
      <c r="AL158" s="1"/>
      <c r="AM158" s="1">
        <v>50229</v>
      </c>
      <c r="AN158" s="1">
        <v>26369.001</v>
      </c>
      <c r="AO158" s="4">
        <v>5680</v>
      </c>
      <c r="AP158" s="1">
        <v>2981.9989999999998</v>
      </c>
      <c r="AQ158" s="1"/>
      <c r="AR158" s="1"/>
      <c r="AS158" s="1"/>
      <c r="AT158" s="1"/>
      <c r="AU158" s="1"/>
      <c r="AV158" s="1"/>
      <c r="AW158" s="1"/>
      <c r="AX158" s="1"/>
      <c r="AY158" s="4"/>
      <c r="AZ158" s="1"/>
      <c r="BA158" s="4"/>
      <c r="BB158" s="4"/>
      <c r="BC158" s="4"/>
      <c r="BD158" s="1"/>
      <c r="BE158" s="1"/>
      <c r="BF158" s="1"/>
    </row>
    <row r="159" spans="1:58">
      <c r="A159" s="1">
        <v>7478</v>
      </c>
      <c r="B159" s="1">
        <v>2021</v>
      </c>
      <c r="C159" s="1" t="s">
        <v>123</v>
      </c>
      <c r="D159" s="1" t="s">
        <v>472</v>
      </c>
      <c r="E159" s="1">
        <v>65468</v>
      </c>
      <c r="F159" s="1" t="s">
        <v>992</v>
      </c>
      <c r="G159" s="1">
        <v>15477</v>
      </c>
      <c r="H159" s="1" t="s">
        <v>992</v>
      </c>
      <c r="I159" s="1">
        <v>15477</v>
      </c>
      <c r="J159" s="1" t="s">
        <v>1077</v>
      </c>
      <c r="K159" s="1" t="s">
        <v>995</v>
      </c>
      <c r="L159" s="1" t="s">
        <v>996</v>
      </c>
      <c r="M159" s="1" t="s">
        <v>997</v>
      </c>
      <c r="N159" s="1" t="s">
        <v>998</v>
      </c>
      <c r="O159" s="1" t="s">
        <v>999</v>
      </c>
      <c r="P159" s="1" t="s">
        <v>996</v>
      </c>
      <c r="Q159" s="1" t="s">
        <v>1000</v>
      </c>
      <c r="R159" s="1" t="s">
        <v>1009</v>
      </c>
      <c r="S159" s="1" t="s">
        <v>1010</v>
      </c>
      <c r="T159" s="1">
        <v>40.496600000000001</v>
      </c>
      <c r="U159" s="1">
        <v>-74.417460000000005</v>
      </c>
      <c r="V159" s="1"/>
      <c r="W159" s="1">
        <v>2</v>
      </c>
      <c r="X159" s="1">
        <v>2</v>
      </c>
      <c r="Y159" s="1" t="s">
        <v>128</v>
      </c>
      <c r="Z159" s="4" t="s">
        <v>38</v>
      </c>
      <c r="AA159" s="1"/>
      <c r="AB159" s="4">
        <v>6.7659999999999998E-2</v>
      </c>
      <c r="AC159" s="4">
        <v>1.1000000000000001</v>
      </c>
      <c r="AD159" s="1"/>
      <c r="AE159" s="1"/>
      <c r="AF159" s="1"/>
      <c r="AG159" s="1"/>
      <c r="AH159" s="1"/>
      <c r="AI159" s="1"/>
      <c r="AJ159" s="1"/>
      <c r="AK159" s="1"/>
      <c r="AL159" s="1"/>
      <c r="AM159" s="1">
        <v>5765</v>
      </c>
      <c r="AN159" s="1">
        <v>3026</v>
      </c>
      <c r="AO159" s="4">
        <v>652</v>
      </c>
      <c r="AP159" s="1">
        <v>342</v>
      </c>
      <c r="AQ159" s="1"/>
      <c r="AR159" s="1"/>
      <c r="AS159" s="1"/>
      <c r="AT159" s="1"/>
      <c r="AU159" s="1"/>
      <c r="AV159" s="1"/>
      <c r="AW159" s="1"/>
      <c r="AX159" s="1"/>
      <c r="AY159" s="4"/>
      <c r="AZ159" s="1"/>
      <c r="BA159" s="4"/>
      <c r="BB159" s="4"/>
      <c r="BC159" s="4"/>
      <c r="BD159" s="1"/>
      <c r="BE159" s="1"/>
      <c r="BF159" s="1"/>
    </row>
    <row r="160" spans="1:58">
      <c r="A160" s="1">
        <v>7479</v>
      </c>
      <c r="B160" s="1">
        <v>2021</v>
      </c>
      <c r="C160" s="1" t="s">
        <v>123</v>
      </c>
      <c r="D160" s="1" t="s">
        <v>475</v>
      </c>
      <c r="E160" s="1">
        <v>10123</v>
      </c>
      <c r="F160" s="1" t="s">
        <v>992</v>
      </c>
      <c r="G160" s="1">
        <v>15477</v>
      </c>
      <c r="H160" s="1" t="s">
        <v>1157</v>
      </c>
      <c r="I160" s="1">
        <v>60557</v>
      </c>
      <c r="J160" s="1" t="s">
        <v>1086</v>
      </c>
      <c r="K160" s="1" t="s">
        <v>995</v>
      </c>
      <c r="L160" s="1" t="s">
        <v>996</v>
      </c>
      <c r="M160" s="1" t="s">
        <v>997</v>
      </c>
      <c r="N160" s="1" t="s">
        <v>998</v>
      </c>
      <c r="O160" s="1" t="s">
        <v>999</v>
      </c>
      <c r="P160" s="1" t="s">
        <v>996</v>
      </c>
      <c r="Q160" s="1" t="s">
        <v>1000</v>
      </c>
      <c r="R160" s="1" t="s">
        <v>1020</v>
      </c>
      <c r="S160" s="1" t="s">
        <v>1021</v>
      </c>
      <c r="T160" s="1">
        <v>40.835900000000002</v>
      </c>
      <c r="U160" s="1">
        <v>-74.155000000000001</v>
      </c>
      <c r="V160" s="1"/>
      <c r="W160" s="1">
        <v>2</v>
      </c>
      <c r="X160" s="1">
        <v>2</v>
      </c>
      <c r="Y160" s="1" t="s">
        <v>166</v>
      </c>
      <c r="Z160" s="4" t="s">
        <v>32</v>
      </c>
      <c r="AA160" s="1"/>
      <c r="AB160" s="4">
        <v>0.54086999999999996</v>
      </c>
      <c r="AC160" s="4">
        <v>10.6</v>
      </c>
      <c r="AD160" s="1">
        <v>0.43188377703110198</v>
      </c>
      <c r="AE160" s="1"/>
      <c r="AF160" s="1" t="s">
        <v>1027</v>
      </c>
      <c r="AG160" s="1">
        <v>370394.4</v>
      </c>
      <c r="AH160" s="1">
        <v>0.46300000000000002</v>
      </c>
      <c r="AI160" s="1">
        <v>0.38158599999999998</v>
      </c>
      <c r="AJ160" s="1"/>
      <c r="AK160" s="1">
        <v>254515.24299999999</v>
      </c>
      <c r="AL160" s="1">
        <v>131506.77299999999</v>
      </c>
      <c r="AM160" s="1">
        <v>254515.24299999999</v>
      </c>
      <c r="AN160" s="1">
        <v>131506.77299999999</v>
      </c>
      <c r="AO160" s="4">
        <v>50223</v>
      </c>
      <c r="AP160" s="1">
        <v>25508</v>
      </c>
      <c r="AQ160" s="1">
        <v>40.604999999999997</v>
      </c>
      <c r="AR160" s="1">
        <v>21.041</v>
      </c>
      <c r="AS160" s="1">
        <v>0.40600000000000003</v>
      </c>
      <c r="AT160" s="1">
        <v>14875.023999999999</v>
      </c>
      <c r="AU160" s="1">
        <v>564.346</v>
      </c>
      <c r="AV160" s="1">
        <v>56.92</v>
      </c>
      <c r="AW160" s="1">
        <v>14890.558999999999</v>
      </c>
      <c r="AX160" s="1"/>
      <c r="AY160" s="4">
        <v>1.617</v>
      </c>
      <c r="AZ160" s="1">
        <v>1.65</v>
      </c>
      <c r="BA160" s="4">
        <v>1.6E-2</v>
      </c>
      <c r="BB160" s="4">
        <v>592.35900000000004</v>
      </c>
      <c r="BC160" s="4">
        <v>1.0999999999999999E-2</v>
      </c>
      <c r="BD160" s="1">
        <v>1E-3</v>
      </c>
      <c r="BE160" s="1">
        <v>592.97799999999995</v>
      </c>
      <c r="BF160" s="1"/>
    </row>
    <row r="161" spans="1:58">
      <c r="A161" s="1">
        <v>7480</v>
      </c>
      <c r="B161" s="1">
        <v>2021</v>
      </c>
      <c r="C161" s="1" t="s">
        <v>123</v>
      </c>
      <c r="D161" s="1" t="s">
        <v>478</v>
      </c>
      <c r="E161" s="1">
        <v>60763</v>
      </c>
      <c r="F161" s="1" t="s">
        <v>1005</v>
      </c>
      <c r="G161" s="1">
        <v>9726</v>
      </c>
      <c r="H161" s="1" t="s">
        <v>1031</v>
      </c>
      <c r="I161" s="1">
        <v>61944</v>
      </c>
      <c r="J161" s="1" t="s">
        <v>994</v>
      </c>
      <c r="K161" s="1" t="s">
        <v>995</v>
      </c>
      <c r="L161" s="1" t="s">
        <v>996</v>
      </c>
      <c r="M161" s="1" t="s">
        <v>997</v>
      </c>
      <c r="N161" s="1" t="s">
        <v>998</v>
      </c>
      <c r="O161" s="1" t="s">
        <v>999</v>
      </c>
      <c r="P161" s="1" t="s">
        <v>996</v>
      </c>
      <c r="Q161" s="1" t="s">
        <v>1000</v>
      </c>
      <c r="R161" s="1" t="s">
        <v>1132</v>
      </c>
      <c r="S161" s="1" t="s">
        <v>1133</v>
      </c>
      <c r="T161" s="1">
        <v>40.599742999999997</v>
      </c>
      <c r="U161" s="1">
        <v>-75.108621999999997</v>
      </c>
      <c r="V161" s="1"/>
      <c r="W161" s="1">
        <v>1</v>
      </c>
      <c r="X161" s="1">
        <v>1</v>
      </c>
      <c r="Y161" s="1" t="s">
        <v>128</v>
      </c>
      <c r="Z161" s="4" t="s">
        <v>38</v>
      </c>
      <c r="AA161" s="1"/>
      <c r="AB161" s="4">
        <v>0.12234</v>
      </c>
      <c r="AC161" s="4">
        <v>3</v>
      </c>
      <c r="AD161" s="1"/>
      <c r="AE161" s="1"/>
      <c r="AF161" s="1"/>
      <c r="AG161" s="1"/>
      <c r="AH161" s="1"/>
      <c r="AI161" s="1"/>
      <c r="AJ161" s="1"/>
      <c r="AK161" s="1"/>
      <c r="AL161" s="1"/>
      <c r="AM161" s="1">
        <v>28432</v>
      </c>
      <c r="AN161" s="1">
        <v>14927</v>
      </c>
      <c r="AO161" s="4">
        <v>3215</v>
      </c>
      <c r="AP161" s="1">
        <v>1688</v>
      </c>
      <c r="AQ161" s="1"/>
      <c r="AR161" s="1"/>
      <c r="AS161" s="1"/>
      <c r="AT161" s="1"/>
      <c r="AU161" s="1"/>
      <c r="AV161" s="1"/>
      <c r="AW161" s="1"/>
      <c r="AX161" s="1"/>
      <c r="AY161" s="4"/>
      <c r="AZ161" s="1"/>
      <c r="BA161" s="4"/>
      <c r="BB161" s="4"/>
      <c r="BC161" s="4"/>
      <c r="BD161" s="1"/>
      <c r="BE161" s="1"/>
      <c r="BF161" s="1"/>
    </row>
    <row r="162" spans="1:58">
      <c r="A162" s="1">
        <v>7481</v>
      </c>
      <c r="B162" s="1">
        <v>2021</v>
      </c>
      <c r="C162" s="1" t="s">
        <v>123</v>
      </c>
      <c r="D162" s="1" t="s">
        <v>479</v>
      </c>
      <c r="E162" s="1">
        <v>60933</v>
      </c>
      <c r="F162" s="1" t="s">
        <v>992</v>
      </c>
      <c r="G162" s="1">
        <v>15477</v>
      </c>
      <c r="H162" s="1" t="s">
        <v>1158</v>
      </c>
      <c r="I162" s="1">
        <v>63953</v>
      </c>
      <c r="J162" s="1" t="s">
        <v>1036</v>
      </c>
      <c r="K162" s="1" t="s">
        <v>995</v>
      </c>
      <c r="L162" s="1" t="s">
        <v>996</v>
      </c>
      <c r="M162" s="1" t="s">
        <v>997</v>
      </c>
      <c r="N162" s="1" t="s">
        <v>998</v>
      </c>
      <c r="O162" s="1" t="s">
        <v>999</v>
      </c>
      <c r="P162" s="1" t="s">
        <v>996</v>
      </c>
      <c r="Q162" s="1" t="s">
        <v>1000</v>
      </c>
      <c r="R162" s="1" t="s">
        <v>1003</v>
      </c>
      <c r="S162" s="1" t="s">
        <v>1004</v>
      </c>
      <c r="T162" s="1">
        <v>40.348275000000001</v>
      </c>
      <c r="U162" s="1">
        <v>-74.771501000000001</v>
      </c>
      <c r="V162" s="1"/>
      <c r="W162" s="1">
        <v>2</v>
      </c>
      <c r="X162" s="1">
        <v>2</v>
      </c>
      <c r="Y162" s="1" t="s">
        <v>166</v>
      </c>
      <c r="Z162" s="4" t="s">
        <v>32</v>
      </c>
      <c r="AA162" s="1"/>
      <c r="AB162" s="4">
        <v>4.2979999999999997E-2</v>
      </c>
      <c r="AC162" s="4">
        <v>4</v>
      </c>
      <c r="AD162" s="1">
        <v>1</v>
      </c>
      <c r="AE162" s="1"/>
      <c r="AF162" s="1" t="s">
        <v>1027</v>
      </c>
      <c r="AG162" s="1">
        <v>0</v>
      </c>
      <c r="AH162" s="1"/>
      <c r="AI162" s="1">
        <v>1</v>
      </c>
      <c r="AJ162" s="1"/>
      <c r="AK162" s="1">
        <v>16737</v>
      </c>
      <c r="AL162" s="1">
        <v>8433</v>
      </c>
      <c r="AM162" s="1">
        <v>16737</v>
      </c>
      <c r="AN162" s="1">
        <v>8433</v>
      </c>
      <c r="AO162" s="4">
        <v>1506</v>
      </c>
      <c r="AP162" s="1">
        <v>759</v>
      </c>
      <c r="AQ162" s="1">
        <v>22.488</v>
      </c>
      <c r="AR162" s="1">
        <v>11.33</v>
      </c>
      <c r="AS162" s="1">
        <v>2.7E-2</v>
      </c>
      <c r="AT162" s="1">
        <v>978.18600000000004</v>
      </c>
      <c r="AU162" s="1">
        <v>36.899000000000001</v>
      </c>
      <c r="AV162" s="1">
        <v>3.69</v>
      </c>
      <c r="AW162" s="1">
        <v>979.197</v>
      </c>
      <c r="AX162" s="1"/>
      <c r="AY162" s="4">
        <v>29.864999999999998</v>
      </c>
      <c r="AZ162" s="1">
        <v>29.855</v>
      </c>
      <c r="BA162" s="4">
        <v>3.5999999999999997E-2</v>
      </c>
      <c r="BB162" s="4">
        <v>1299.0519999999999</v>
      </c>
      <c r="BC162" s="4">
        <v>2.5000000000000001E-2</v>
      </c>
      <c r="BD162" s="1">
        <v>2E-3</v>
      </c>
      <c r="BE162" s="1">
        <v>1300.394</v>
      </c>
      <c r="BF162" s="1"/>
    </row>
    <row r="163" spans="1:58">
      <c r="A163" s="1">
        <v>7482</v>
      </c>
      <c r="B163" s="1">
        <v>2021</v>
      </c>
      <c r="C163" s="1" t="s">
        <v>123</v>
      </c>
      <c r="D163" s="1" t="s">
        <v>480</v>
      </c>
      <c r="E163" s="1">
        <v>61473</v>
      </c>
      <c r="F163" s="1" t="s">
        <v>992</v>
      </c>
      <c r="G163" s="1">
        <v>15477</v>
      </c>
      <c r="H163" s="1" t="s">
        <v>1159</v>
      </c>
      <c r="I163" s="1">
        <v>61091</v>
      </c>
      <c r="J163" s="1" t="s">
        <v>994</v>
      </c>
      <c r="K163" s="1" t="s">
        <v>995</v>
      </c>
      <c r="L163" s="1" t="s">
        <v>996</v>
      </c>
      <c r="M163" s="1" t="s">
        <v>997</v>
      </c>
      <c r="N163" s="1" t="s">
        <v>998</v>
      </c>
      <c r="O163" s="1" t="s">
        <v>999</v>
      </c>
      <c r="P163" s="1" t="s">
        <v>996</v>
      </c>
      <c r="Q163" s="1" t="s">
        <v>1000</v>
      </c>
      <c r="R163" s="1" t="s">
        <v>1003</v>
      </c>
      <c r="S163" s="1" t="s">
        <v>1004</v>
      </c>
      <c r="T163" s="1">
        <v>40.328004999999997</v>
      </c>
      <c r="U163" s="1">
        <v>-74.804895999999999</v>
      </c>
      <c r="V163" s="1"/>
      <c r="W163" s="1">
        <v>2</v>
      </c>
      <c r="X163" s="1">
        <v>2</v>
      </c>
      <c r="Y163" s="1" t="s">
        <v>128</v>
      </c>
      <c r="Z163" s="4" t="s">
        <v>38</v>
      </c>
      <c r="AA163" s="1"/>
      <c r="AB163" s="4">
        <v>4.53E-2</v>
      </c>
      <c r="AC163" s="4">
        <v>1.9</v>
      </c>
      <c r="AD163" s="1"/>
      <c r="AE163" s="1"/>
      <c r="AF163" s="1"/>
      <c r="AG163" s="1"/>
      <c r="AH163" s="1"/>
      <c r="AI163" s="1"/>
      <c r="AJ163" s="1"/>
      <c r="AK163" s="1"/>
      <c r="AL163" s="1"/>
      <c r="AM163" s="1">
        <v>6668</v>
      </c>
      <c r="AN163" s="1">
        <v>3500</v>
      </c>
      <c r="AO163" s="4">
        <v>754</v>
      </c>
      <c r="AP163" s="1">
        <v>396</v>
      </c>
      <c r="AQ163" s="1"/>
      <c r="AR163" s="1"/>
      <c r="AS163" s="1"/>
      <c r="AT163" s="1"/>
      <c r="AU163" s="1"/>
      <c r="AV163" s="1"/>
      <c r="AW163" s="1"/>
      <c r="AX163" s="1"/>
      <c r="AY163" s="4"/>
      <c r="AZ163" s="1"/>
      <c r="BA163" s="4"/>
      <c r="BB163" s="4"/>
      <c r="BC163" s="4"/>
      <c r="BD163" s="1"/>
      <c r="BE163" s="1"/>
      <c r="BF163" s="1"/>
    </row>
    <row r="164" spans="1:58">
      <c r="A164" s="1">
        <v>7483</v>
      </c>
      <c r="B164" s="1">
        <v>2021</v>
      </c>
      <c r="C164" s="1" t="s">
        <v>123</v>
      </c>
      <c r="D164" s="1" t="s">
        <v>1160</v>
      </c>
      <c r="E164" s="1">
        <v>2434</v>
      </c>
      <c r="F164" s="1" t="s">
        <v>1090</v>
      </c>
      <c r="G164" s="1">
        <v>19856</v>
      </c>
      <c r="H164" s="1" t="s">
        <v>1090</v>
      </c>
      <c r="I164" s="1">
        <v>19856</v>
      </c>
      <c r="J164" s="1" t="s">
        <v>1077</v>
      </c>
      <c r="K164" s="1" t="s">
        <v>995</v>
      </c>
      <c r="L164" s="1" t="s">
        <v>996</v>
      </c>
      <c r="M164" s="1" t="s">
        <v>997</v>
      </c>
      <c r="N164" s="1" t="s">
        <v>998</v>
      </c>
      <c r="O164" s="1" t="s">
        <v>999</v>
      </c>
      <c r="P164" s="1" t="s">
        <v>996</v>
      </c>
      <c r="Q164" s="1" t="s">
        <v>1000</v>
      </c>
      <c r="R164" s="1" t="s">
        <v>1050</v>
      </c>
      <c r="S164" s="1" t="s">
        <v>1051</v>
      </c>
      <c r="T164" s="1">
        <v>39.488900000000001</v>
      </c>
      <c r="U164" s="1">
        <v>-75.034700000000001</v>
      </c>
      <c r="V164" s="1" t="s">
        <v>1027</v>
      </c>
      <c r="W164" s="1">
        <v>1</v>
      </c>
      <c r="X164" s="1">
        <v>1</v>
      </c>
      <c r="Y164" s="1" t="s">
        <v>166</v>
      </c>
      <c r="Z164" s="4" t="s">
        <v>32</v>
      </c>
      <c r="AA164" s="1"/>
      <c r="AB164" s="4">
        <v>7.2330000000000005E-2</v>
      </c>
      <c r="AC164" s="4">
        <v>68.2</v>
      </c>
      <c r="AD164" s="1">
        <v>1</v>
      </c>
      <c r="AE164" s="1"/>
      <c r="AF164" s="1"/>
      <c r="AG164" s="1"/>
      <c r="AH164" s="1"/>
      <c r="AI164" s="1"/>
      <c r="AJ164" s="1"/>
      <c r="AK164" s="1">
        <v>440403.23300000001</v>
      </c>
      <c r="AL164" s="1">
        <v>311216.28200000001</v>
      </c>
      <c r="AM164" s="1">
        <v>440403.23300000001</v>
      </c>
      <c r="AN164" s="1">
        <v>311216.28200000001</v>
      </c>
      <c r="AO164" s="4">
        <v>43212</v>
      </c>
      <c r="AP164" s="1">
        <v>30865</v>
      </c>
      <c r="AQ164" s="1">
        <v>4.3680000000000003</v>
      </c>
      <c r="AR164" s="1">
        <v>2.4809999999999999</v>
      </c>
      <c r="AS164" s="1">
        <v>0.13200000000000001</v>
      </c>
      <c r="AT164" s="1">
        <v>26170.952000000001</v>
      </c>
      <c r="AU164" s="1">
        <v>1017.258</v>
      </c>
      <c r="AV164" s="1">
        <v>101.726</v>
      </c>
      <c r="AW164" s="1">
        <v>26198.825000000001</v>
      </c>
      <c r="AX164" s="1"/>
      <c r="AY164" s="4">
        <v>0.20200000000000001</v>
      </c>
      <c r="AZ164" s="1">
        <v>0.161</v>
      </c>
      <c r="BA164" s="4">
        <v>6.0000000000000001E-3</v>
      </c>
      <c r="BB164" s="4">
        <v>1211.2819999999999</v>
      </c>
      <c r="BC164" s="4">
        <v>2.4E-2</v>
      </c>
      <c r="BD164" s="1">
        <v>2E-3</v>
      </c>
      <c r="BE164" s="1">
        <v>1212.5719999999999</v>
      </c>
      <c r="BF164" s="1"/>
    </row>
    <row r="165" spans="1:58">
      <c r="A165" s="1">
        <v>7484</v>
      </c>
      <c r="B165" s="1">
        <v>2021</v>
      </c>
      <c r="C165" s="1" t="s">
        <v>123</v>
      </c>
      <c r="D165" s="1" t="s">
        <v>485</v>
      </c>
      <c r="E165" s="1">
        <v>60728</v>
      </c>
      <c r="F165" s="1" t="s">
        <v>1005</v>
      </c>
      <c r="G165" s="1">
        <v>9726</v>
      </c>
      <c r="H165" s="1" t="s">
        <v>1031</v>
      </c>
      <c r="I165" s="1">
        <v>61944</v>
      </c>
      <c r="J165" s="1" t="s">
        <v>994</v>
      </c>
      <c r="K165" s="1" t="s">
        <v>995</v>
      </c>
      <c r="L165" s="1" t="s">
        <v>996</v>
      </c>
      <c r="M165" s="1" t="s">
        <v>997</v>
      </c>
      <c r="N165" s="1" t="s">
        <v>998</v>
      </c>
      <c r="O165" s="1" t="s">
        <v>999</v>
      </c>
      <c r="P165" s="1" t="s">
        <v>996</v>
      </c>
      <c r="Q165" s="1" t="s">
        <v>1000</v>
      </c>
      <c r="R165" s="1" t="s">
        <v>1047</v>
      </c>
      <c r="S165" s="1" t="s">
        <v>1048</v>
      </c>
      <c r="T165" s="1">
        <v>40.147008999999997</v>
      </c>
      <c r="U165" s="1">
        <v>-74.167516000000006</v>
      </c>
      <c r="V165" s="1"/>
      <c r="W165" s="1">
        <v>1</v>
      </c>
      <c r="X165" s="1">
        <v>1</v>
      </c>
      <c r="Y165" s="1" t="s">
        <v>128</v>
      </c>
      <c r="Z165" s="4" t="s">
        <v>38</v>
      </c>
      <c r="AA165" s="1"/>
      <c r="AB165" s="4">
        <v>0.19170000000000001</v>
      </c>
      <c r="AC165" s="4">
        <v>7</v>
      </c>
      <c r="AD165" s="1"/>
      <c r="AE165" s="1"/>
      <c r="AF165" s="1"/>
      <c r="AG165" s="1"/>
      <c r="AH165" s="1"/>
      <c r="AI165" s="1"/>
      <c r="AJ165" s="1"/>
      <c r="AK165" s="1"/>
      <c r="AL165" s="1"/>
      <c r="AM165" s="1">
        <v>103948</v>
      </c>
      <c r="AN165" s="1">
        <v>53854</v>
      </c>
      <c r="AO165" s="4">
        <v>11755</v>
      </c>
      <c r="AP165" s="1">
        <v>6090</v>
      </c>
      <c r="AQ165" s="1"/>
      <c r="AR165" s="1"/>
      <c r="AS165" s="1"/>
      <c r="AT165" s="1"/>
      <c r="AU165" s="1"/>
      <c r="AV165" s="1"/>
      <c r="AW165" s="1"/>
      <c r="AX165" s="1"/>
      <c r="AY165" s="4"/>
      <c r="AZ165" s="1"/>
      <c r="BA165" s="4"/>
      <c r="BB165" s="4"/>
      <c r="BC165" s="4"/>
      <c r="BD165" s="1"/>
      <c r="BE165" s="1"/>
      <c r="BF165" s="1"/>
    </row>
    <row r="166" spans="1:58">
      <c r="A166" s="1">
        <v>7485</v>
      </c>
      <c r="B166" s="1">
        <v>2021</v>
      </c>
      <c r="C166" s="1" t="s">
        <v>123</v>
      </c>
      <c r="D166" s="1" t="s">
        <v>486</v>
      </c>
      <c r="E166" s="1">
        <v>62225</v>
      </c>
      <c r="F166" s="1" t="s">
        <v>1005</v>
      </c>
      <c r="G166" s="1">
        <v>9726</v>
      </c>
      <c r="H166" s="1" t="s">
        <v>1161</v>
      </c>
      <c r="I166" s="1">
        <v>61740</v>
      </c>
      <c r="J166" s="1" t="s">
        <v>994</v>
      </c>
      <c r="K166" s="1" t="s">
        <v>995</v>
      </c>
      <c r="L166" s="1" t="s">
        <v>996</v>
      </c>
      <c r="M166" s="1" t="s">
        <v>997</v>
      </c>
      <c r="N166" s="1" t="s">
        <v>998</v>
      </c>
      <c r="O166" s="1" t="s">
        <v>999</v>
      </c>
      <c r="P166" s="1" t="s">
        <v>996</v>
      </c>
      <c r="Q166" s="1" t="s">
        <v>1000</v>
      </c>
      <c r="R166" s="1" t="s">
        <v>1132</v>
      </c>
      <c r="S166" s="1" t="s">
        <v>1133</v>
      </c>
      <c r="T166" s="1">
        <v>40.652000000000001</v>
      </c>
      <c r="U166" s="1">
        <v>-74.908000000000001</v>
      </c>
      <c r="V166" s="1"/>
      <c r="W166" s="1">
        <v>1</v>
      </c>
      <c r="X166" s="1">
        <v>1</v>
      </c>
      <c r="Y166" s="1" t="s">
        <v>128</v>
      </c>
      <c r="Z166" s="4" t="s">
        <v>38</v>
      </c>
      <c r="AA166" s="1"/>
      <c r="AB166" s="4">
        <v>0.17685999999999999</v>
      </c>
      <c r="AC166" s="4">
        <v>1.5</v>
      </c>
      <c r="AD166" s="1"/>
      <c r="AE166" s="1"/>
      <c r="AF166" s="1"/>
      <c r="AG166" s="1"/>
      <c r="AH166" s="1"/>
      <c r="AI166" s="1"/>
      <c r="AJ166" s="1"/>
      <c r="AK166" s="1"/>
      <c r="AL166" s="1"/>
      <c r="AM166" s="1">
        <v>20552</v>
      </c>
      <c r="AN166" s="1">
        <v>10790</v>
      </c>
      <c r="AO166" s="4">
        <v>2324</v>
      </c>
      <c r="AP166" s="1">
        <v>1220</v>
      </c>
      <c r="AQ166" s="1"/>
      <c r="AR166" s="1"/>
      <c r="AS166" s="1"/>
      <c r="AT166" s="1"/>
      <c r="AU166" s="1"/>
      <c r="AV166" s="1"/>
      <c r="AW166" s="1"/>
      <c r="AX166" s="1"/>
      <c r="AY166" s="4"/>
      <c r="AZ166" s="1"/>
      <c r="BA166" s="4"/>
      <c r="BB166" s="4"/>
      <c r="BC166" s="4"/>
      <c r="BD166" s="1"/>
      <c r="BE166" s="1"/>
      <c r="BF166" s="1"/>
    </row>
    <row r="167" spans="1:58">
      <c r="A167" s="1">
        <v>7486</v>
      </c>
      <c r="B167" s="1">
        <v>2021</v>
      </c>
      <c r="C167" s="1" t="s">
        <v>123</v>
      </c>
      <c r="D167" s="1" t="s">
        <v>487</v>
      </c>
      <c r="E167" s="1">
        <v>60709</v>
      </c>
      <c r="F167" s="1" t="s">
        <v>1005</v>
      </c>
      <c r="G167" s="1">
        <v>9726</v>
      </c>
      <c r="H167" s="1" t="s">
        <v>1031</v>
      </c>
      <c r="I167" s="1">
        <v>61944</v>
      </c>
      <c r="J167" s="1" t="s">
        <v>994</v>
      </c>
      <c r="K167" s="1" t="s">
        <v>995</v>
      </c>
      <c r="L167" s="1" t="s">
        <v>996</v>
      </c>
      <c r="M167" s="1" t="s">
        <v>997</v>
      </c>
      <c r="N167" s="1" t="s">
        <v>998</v>
      </c>
      <c r="O167" s="1" t="s">
        <v>999</v>
      </c>
      <c r="P167" s="1" t="s">
        <v>996</v>
      </c>
      <c r="Q167" s="1" t="s">
        <v>1000</v>
      </c>
      <c r="R167" s="1" t="s">
        <v>1047</v>
      </c>
      <c r="S167" s="1" t="s">
        <v>1048</v>
      </c>
      <c r="T167" s="1">
        <v>40.438189999999999</v>
      </c>
      <c r="U167" s="1">
        <v>-74.160146999999995</v>
      </c>
      <c r="V167" s="1"/>
      <c r="W167" s="1">
        <v>1</v>
      </c>
      <c r="X167" s="1">
        <v>1</v>
      </c>
      <c r="Y167" s="1" t="s">
        <v>128</v>
      </c>
      <c r="Z167" s="4" t="s">
        <v>38</v>
      </c>
      <c r="AA167" s="1"/>
      <c r="AB167" s="4">
        <v>0.18387000000000001</v>
      </c>
      <c r="AC167" s="4">
        <v>3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>
        <v>42729</v>
      </c>
      <c r="AN167" s="1">
        <v>22433</v>
      </c>
      <c r="AO167" s="4">
        <v>4832</v>
      </c>
      <c r="AP167" s="1">
        <v>2537</v>
      </c>
      <c r="AQ167" s="1"/>
      <c r="AR167" s="1"/>
      <c r="AS167" s="1"/>
      <c r="AT167" s="1"/>
      <c r="AU167" s="1"/>
      <c r="AV167" s="1"/>
      <c r="AW167" s="1"/>
      <c r="AX167" s="1"/>
      <c r="AY167" s="4"/>
      <c r="AZ167" s="1"/>
      <c r="BA167" s="4"/>
      <c r="BB167" s="4"/>
      <c r="BC167" s="4"/>
      <c r="BD167" s="1"/>
      <c r="BE167" s="1"/>
      <c r="BF167" s="1"/>
    </row>
    <row r="168" spans="1:58">
      <c r="A168" s="1">
        <v>7487</v>
      </c>
      <c r="B168" s="1">
        <v>2021</v>
      </c>
      <c r="C168" s="1" t="s">
        <v>123</v>
      </c>
      <c r="D168" s="1" t="s">
        <v>489</v>
      </c>
      <c r="E168" s="1">
        <v>62306</v>
      </c>
      <c r="F168" s="1" t="s">
        <v>1005</v>
      </c>
      <c r="G168" s="1">
        <v>9726</v>
      </c>
      <c r="H168" s="1" t="s">
        <v>1032</v>
      </c>
      <c r="I168" s="1">
        <v>56990</v>
      </c>
      <c r="J168" s="1" t="s">
        <v>994</v>
      </c>
      <c r="K168" s="1" t="s">
        <v>995</v>
      </c>
      <c r="L168" s="1" t="s">
        <v>996</v>
      </c>
      <c r="M168" s="1" t="s">
        <v>997</v>
      </c>
      <c r="N168" s="1" t="s">
        <v>998</v>
      </c>
      <c r="O168" s="1" t="s">
        <v>999</v>
      </c>
      <c r="P168" s="1" t="s">
        <v>996</v>
      </c>
      <c r="Q168" s="1" t="s">
        <v>1000</v>
      </c>
      <c r="R168" s="1" t="s">
        <v>1047</v>
      </c>
      <c r="S168" s="1" t="s">
        <v>1048</v>
      </c>
      <c r="T168" s="1">
        <v>40.446573999999998</v>
      </c>
      <c r="U168" s="1">
        <v>-74.154627000000005</v>
      </c>
      <c r="V168" s="1"/>
      <c r="W168" s="1">
        <v>1</v>
      </c>
      <c r="X168" s="1">
        <v>1</v>
      </c>
      <c r="Y168" s="1" t="s">
        <v>128</v>
      </c>
      <c r="Z168" s="4" t="s">
        <v>38</v>
      </c>
      <c r="AA168" s="1"/>
      <c r="AB168" s="4">
        <v>0.14838000000000001</v>
      </c>
      <c r="AC168" s="4">
        <v>5.5</v>
      </c>
      <c r="AD168" s="1"/>
      <c r="AE168" s="1"/>
      <c r="AF168" s="1"/>
      <c r="AG168" s="1"/>
      <c r="AH168" s="1"/>
      <c r="AI168" s="1"/>
      <c r="AJ168" s="1"/>
      <c r="AK168" s="1"/>
      <c r="AL168" s="1"/>
      <c r="AM168" s="1">
        <v>63217</v>
      </c>
      <c r="AN168" s="1">
        <v>33189</v>
      </c>
      <c r="AO168" s="4">
        <v>7149</v>
      </c>
      <c r="AP168" s="1">
        <v>3753</v>
      </c>
      <c r="AQ168" s="1"/>
      <c r="AR168" s="1"/>
      <c r="AS168" s="1"/>
      <c r="AT168" s="1"/>
      <c r="AU168" s="1"/>
      <c r="AV168" s="1"/>
      <c r="AW168" s="1"/>
      <c r="AX168" s="1"/>
      <c r="AY168" s="4"/>
      <c r="AZ168" s="1"/>
      <c r="BA168" s="4"/>
      <c r="BB168" s="4"/>
      <c r="BC168" s="4"/>
      <c r="BD168" s="1"/>
      <c r="BE168" s="1"/>
      <c r="BF168" s="1"/>
    </row>
    <row r="169" spans="1:58">
      <c r="A169" s="1">
        <v>7488</v>
      </c>
      <c r="B169" s="1">
        <v>2021</v>
      </c>
      <c r="C169" s="1" t="s">
        <v>123</v>
      </c>
      <c r="D169" s="1" t="s">
        <v>491</v>
      </c>
      <c r="E169" s="1">
        <v>63626</v>
      </c>
      <c r="F169" s="1" t="s">
        <v>992</v>
      </c>
      <c r="G169" s="1">
        <v>15477</v>
      </c>
      <c r="H169" s="1" t="s">
        <v>993</v>
      </c>
      <c r="I169" s="1">
        <v>60025</v>
      </c>
      <c r="J169" s="1" t="s">
        <v>994</v>
      </c>
      <c r="K169" s="1" t="s">
        <v>995</v>
      </c>
      <c r="L169" s="1" t="s">
        <v>996</v>
      </c>
      <c r="M169" s="1" t="s">
        <v>997</v>
      </c>
      <c r="N169" s="1" t="s">
        <v>998</v>
      </c>
      <c r="O169" s="1" t="s">
        <v>999</v>
      </c>
      <c r="P169" s="1" t="s">
        <v>996</v>
      </c>
      <c r="Q169" s="1" t="s">
        <v>1000</v>
      </c>
      <c r="R169" s="1" t="s">
        <v>1003</v>
      </c>
      <c r="S169" s="1" t="s">
        <v>1004</v>
      </c>
      <c r="T169" s="1">
        <v>40.189329999999998</v>
      </c>
      <c r="U169" s="1">
        <v>-74.656760000000006</v>
      </c>
      <c r="V169" s="1"/>
      <c r="W169" s="1">
        <v>1</v>
      </c>
      <c r="X169" s="1">
        <v>1</v>
      </c>
      <c r="Y169" s="1" t="s">
        <v>128</v>
      </c>
      <c r="Z169" s="4" t="s">
        <v>38</v>
      </c>
      <c r="AA169" s="1"/>
      <c r="AB169" s="4">
        <v>0.14932000000000001</v>
      </c>
      <c r="AC169" s="4">
        <v>1.5</v>
      </c>
      <c r="AD169" s="1"/>
      <c r="AE169" s="1"/>
      <c r="AF169" s="1"/>
      <c r="AG169" s="1"/>
      <c r="AH169" s="1"/>
      <c r="AI169" s="1"/>
      <c r="AJ169" s="1"/>
      <c r="AK169" s="1"/>
      <c r="AL169" s="1"/>
      <c r="AM169" s="1">
        <v>17351</v>
      </c>
      <c r="AN169" s="1">
        <v>9109</v>
      </c>
      <c r="AO169" s="4">
        <v>1962</v>
      </c>
      <c r="AP169" s="1">
        <v>1030</v>
      </c>
      <c r="AQ169" s="1"/>
      <c r="AR169" s="1"/>
      <c r="AS169" s="1"/>
      <c r="AT169" s="1"/>
      <c r="AU169" s="1"/>
      <c r="AV169" s="1"/>
      <c r="AW169" s="1"/>
      <c r="AX169" s="1"/>
      <c r="AY169" s="4"/>
      <c r="AZ169" s="1"/>
      <c r="BA169" s="4"/>
      <c r="BB169" s="4"/>
      <c r="BC169" s="4"/>
      <c r="BD169" s="1"/>
      <c r="BE169" s="1"/>
      <c r="BF169" s="1"/>
    </row>
    <row r="170" spans="1:58">
      <c r="A170" s="1">
        <v>7489</v>
      </c>
      <c r="B170" s="1">
        <v>2021</v>
      </c>
      <c r="C170" s="1" t="s">
        <v>123</v>
      </c>
      <c r="D170" s="1" t="s">
        <v>493</v>
      </c>
      <c r="E170" s="1">
        <v>61359</v>
      </c>
      <c r="F170" s="1" t="s">
        <v>992</v>
      </c>
      <c r="G170" s="1">
        <v>15477</v>
      </c>
      <c r="H170" s="1" t="s">
        <v>1162</v>
      </c>
      <c r="I170" s="1">
        <v>60994</v>
      </c>
      <c r="J170" s="1" t="s">
        <v>994</v>
      </c>
      <c r="K170" s="1" t="s">
        <v>995</v>
      </c>
      <c r="L170" s="1" t="s">
        <v>996</v>
      </c>
      <c r="M170" s="1" t="s">
        <v>997</v>
      </c>
      <c r="N170" s="1" t="s">
        <v>998</v>
      </c>
      <c r="O170" s="1" t="s">
        <v>999</v>
      </c>
      <c r="P170" s="1" t="s">
        <v>996</v>
      </c>
      <c r="Q170" s="1" t="s">
        <v>1000</v>
      </c>
      <c r="R170" s="1" t="s">
        <v>1009</v>
      </c>
      <c r="S170" s="1" t="s">
        <v>1010</v>
      </c>
      <c r="T170" s="1">
        <v>40.582000000000001</v>
      </c>
      <c r="U170" s="1">
        <v>-74.254999999999995</v>
      </c>
      <c r="V170" s="1"/>
      <c r="W170" s="1">
        <v>1</v>
      </c>
      <c r="X170" s="1">
        <v>1</v>
      </c>
      <c r="Y170" s="1" t="s">
        <v>128</v>
      </c>
      <c r="Z170" s="4" t="s">
        <v>38</v>
      </c>
      <c r="AA170" s="1"/>
      <c r="AB170" s="4">
        <v>9.7390000000000004E-2</v>
      </c>
      <c r="AC170" s="4">
        <v>1.9</v>
      </c>
      <c r="AD170" s="1"/>
      <c r="AE170" s="1"/>
      <c r="AF170" s="1"/>
      <c r="AG170" s="1"/>
      <c r="AH170" s="1"/>
      <c r="AI170" s="1"/>
      <c r="AJ170" s="1"/>
      <c r="AK170" s="1"/>
      <c r="AL170" s="1"/>
      <c r="AM170" s="1">
        <v>14336</v>
      </c>
      <c r="AN170" s="1">
        <v>7527</v>
      </c>
      <c r="AO170" s="4">
        <v>1621</v>
      </c>
      <c r="AP170" s="1">
        <v>851</v>
      </c>
      <c r="AQ170" s="1"/>
      <c r="AR170" s="1"/>
      <c r="AS170" s="1"/>
      <c r="AT170" s="1"/>
      <c r="AU170" s="1"/>
      <c r="AV170" s="1"/>
      <c r="AW170" s="1"/>
      <c r="AX170" s="1"/>
      <c r="AY170" s="4"/>
      <c r="AZ170" s="1"/>
      <c r="BA170" s="4"/>
      <c r="BB170" s="4"/>
      <c r="BC170" s="4"/>
      <c r="BD170" s="1"/>
      <c r="BE170" s="1"/>
      <c r="BF170" s="1"/>
    </row>
    <row r="171" spans="1:58">
      <c r="A171" s="1">
        <v>7490</v>
      </c>
      <c r="B171" s="1">
        <v>2021</v>
      </c>
      <c r="C171" s="1" t="s">
        <v>123</v>
      </c>
      <c r="D171" s="1" t="s">
        <v>495</v>
      </c>
      <c r="E171" s="1">
        <v>61360</v>
      </c>
      <c r="F171" s="1" t="s">
        <v>992</v>
      </c>
      <c r="G171" s="1">
        <v>15477</v>
      </c>
      <c r="H171" s="1" t="s">
        <v>1162</v>
      </c>
      <c r="I171" s="1">
        <v>60994</v>
      </c>
      <c r="J171" s="1" t="s">
        <v>994</v>
      </c>
      <c r="K171" s="1" t="s">
        <v>995</v>
      </c>
      <c r="L171" s="1" t="s">
        <v>996</v>
      </c>
      <c r="M171" s="1" t="s">
        <v>997</v>
      </c>
      <c r="N171" s="1" t="s">
        <v>998</v>
      </c>
      <c r="O171" s="1" t="s">
        <v>999</v>
      </c>
      <c r="P171" s="1" t="s">
        <v>996</v>
      </c>
      <c r="Q171" s="1" t="s">
        <v>1000</v>
      </c>
      <c r="R171" s="1" t="s">
        <v>1009</v>
      </c>
      <c r="S171" s="1" t="s">
        <v>1010</v>
      </c>
      <c r="T171" s="1">
        <v>40.582999999999998</v>
      </c>
      <c r="U171" s="1">
        <v>-74.257000000000005</v>
      </c>
      <c r="V171" s="1"/>
      <c r="W171" s="1">
        <v>1</v>
      </c>
      <c r="X171" s="1">
        <v>1</v>
      </c>
      <c r="Y171" s="1" t="s">
        <v>128</v>
      </c>
      <c r="Z171" s="4" t="s">
        <v>38</v>
      </c>
      <c r="AA171" s="1"/>
      <c r="AB171" s="4">
        <v>8.8679999999999995E-2</v>
      </c>
      <c r="AC171" s="4">
        <v>1.9</v>
      </c>
      <c r="AD171" s="1"/>
      <c r="AE171" s="1"/>
      <c r="AF171" s="1"/>
      <c r="AG171" s="1"/>
      <c r="AH171" s="1"/>
      <c r="AI171" s="1"/>
      <c r="AJ171" s="1"/>
      <c r="AK171" s="1"/>
      <c r="AL171" s="1"/>
      <c r="AM171" s="1">
        <v>13051</v>
      </c>
      <c r="AN171" s="1">
        <v>6852</v>
      </c>
      <c r="AO171" s="4">
        <v>1476</v>
      </c>
      <c r="AP171" s="1">
        <v>775</v>
      </c>
      <c r="AQ171" s="1"/>
      <c r="AR171" s="1"/>
      <c r="AS171" s="1"/>
      <c r="AT171" s="1"/>
      <c r="AU171" s="1"/>
      <c r="AV171" s="1"/>
      <c r="AW171" s="1"/>
      <c r="AX171" s="1"/>
      <c r="AY171" s="4"/>
      <c r="AZ171" s="1"/>
      <c r="BA171" s="4"/>
      <c r="BB171" s="4"/>
      <c r="BC171" s="4"/>
      <c r="BD171" s="1"/>
      <c r="BE171" s="1"/>
      <c r="BF171" s="1"/>
    </row>
    <row r="172" spans="1:58">
      <c r="A172" s="1">
        <v>7491</v>
      </c>
      <c r="B172" s="1">
        <v>2021</v>
      </c>
      <c r="C172" s="1" t="s">
        <v>123</v>
      </c>
      <c r="D172" s="1" t="s">
        <v>497</v>
      </c>
      <c r="E172" s="1">
        <v>63713</v>
      </c>
      <c r="F172" s="1" t="s">
        <v>1005</v>
      </c>
      <c r="G172" s="1">
        <v>9726</v>
      </c>
      <c r="H172" s="1" t="s">
        <v>1138</v>
      </c>
      <c r="I172" s="1">
        <v>62150</v>
      </c>
      <c r="J172" s="1" t="s">
        <v>994</v>
      </c>
      <c r="K172" s="1" t="s">
        <v>995</v>
      </c>
      <c r="L172" s="1" t="s">
        <v>996</v>
      </c>
      <c r="M172" s="1" t="s">
        <v>997</v>
      </c>
      <c r="N172" s="1" t="s">
        <v>998</v>
      </c>
      <c r="O172" s="1" t="s">
        <v>999</v>
      </c>
      <c r="P172" s="1" t="s">
        <v>996</v>
      </c>
      <c r="Q172" s="1" t="s">
        <v>1000</v>
      </c>
      <c r="R172" s="1" t="s">
        <v>1001</v>
      </c>
      <c r="S172" s="1" t="s">
        <v>1002</v>
      </c>
      <c r="T172" s="1">
        <v>40.632510000000003</v>
      </c>
      <c r="U172" s="1">
        <v>-74.503479999999996</v>
      </c>
      <c r="V172" s="1"/>
      <c r="W172" s="1">
        <v>2</v>
      </c>
      <c r="X172" s="1">
        <v>2</v>
      </c>
      <c r="Y172" s="1" t="s">
        <v>166</v>
      </c>
      <c r="Z172" s="4" t="s">
        <v>32</v>
      </c>
      <c r="AA172" s="1"/>
      <c r="AB172" s="4">
        <v>0.83504999999999996</v>
      </c>
      <c r="AC172" s="4">
        <v>2.6</v>
      </c>
      <c r="AD172" s="1">
        <v>0</v>
      </c>
      <c r="AE172" s="1"/>
      <c r="AF172" s="1"/>
      <c r="AG172" s="1"/>
      <c r="AH172" s="1"/>
      <c r="AI172" s="1"/>
      <c r="AJ172" s="1"/>
      <c r="AK172" s="1"/>
      <c r="AL172" s="1"/>
      <c r="AM172" s="1">
        <v>142943</v>
      </c>
      <c r="AN172" s="1">
        <v>72014</v>
      </c>
      <c r="AO172" s="4">
        <v>19019</v>
      </c>
      <c r="AP172" s="1">
        <v>9582</v>
      </c>
      <c r="AQ172" s="1"/>
      <c r="AR172" s="1"/>
      <c r="AS172" s="1"/>
      <c r="AT172" s="1"/>
      <c r="AU172" s="1"/>
      <c r="AV172" s="1"/>
      <c r="AW172" s="1"/>
      <c r="AX172" s="1"/>
      <c r="AY172" s="4"/>
      <c r="AZ172" s="1"/>
      <c r="BA172" s="4"/>
      <c r="BB172" s="4"/>
      <c r="BC172" s="4"/>
      <c r="BD172" s="1"/>
      <c r="BE172" s="1"/>
      <c r="BF172" s="1"/>
    </row>
    <row r="173" spans="1:58">
      <c r="A173" s="1">
        <v>7492</v>
      </c>
      <c r="B173" s="1">
        <v>2021</v>
      </c>
      <c r="C173" s="1" t="s">
        <v>123</v>
      </c>
      <c r="D173" s="1" t="s">
        <v>500</v>
      </c>
      <c r="E173" s="1">
        <v>58016</v>
      </c>
      <c r="F173" s="1" t="s">
        <v>992</v>
      </c>
      <c r="G173" s="1">
        <v>15477</v>
      </c>
      <c r="H173" s="1" t="s">
        <v>1163</v>
      </c>
      <c r="I173" s="1">
        <v>57389</v>
      </c>
      <c r="J173" s="1" t="s">
        <v>1017</v>
      </c>
      <c r="K173" s="1" t="s">
        <v>995</v>
      </c>
      <c r="L173" s="1" t="s">
        <v>996</v>
      </c>
      <c r="M173" s="1" t="s">
        <v>997</v>
      </c>
      <c r="N173" s="1" t="s">
        <v>998</v>
      </c>
      <c r="O173" s="1" t="s">
        <v>999</v>
      </c>
      <c r="P173" s="1" t="s">
        <v>996</v>
      </c>
      <c r="Q173" s="1" t="s">
        <v>1000</v>
      </c>
      <c r="R173" s="1" t="s">
        <v>1029</v>
      </c>
      <c r="S173" s="1" t="s">
        <v>1030</v>
      </c>
      <c r="T173" s="1">
        <v>40.013888999999999</v>
      </c>
      <c r="U173" s="1">
        <v>-74.853611000000001</v>
      </c>
      <c r="V173" s="1"/>
      <c r="W173" s="1">
        <v>1</v>
      </c>
      <c r="X173" s="1">
        <v>1</v>
      </c>
      <c r="Y173" s="1" t="s">
        <v>128</v>
      </c>
      <c r="Z173" s="4" t="s">
        <v>38</v>
      </c>
      <c r="AA173" s="1"/>
      <c r="AB173" s="4">
        <v>0.13844000000000001</v>
      </c>
      <c r="AC173" s="4">
        <v>1.8</v>
      </c>
      <c r="AD173" s="1"/>
      <c r="AE173" s="1"/>
      <c r="AF173" s="1"/>
      <c r="AG173" s="1"/>
      <c r="AH173" s="1"/>
      <c r="AI173" s="1"/>
      <c r="AJ173" s="1"/>
      <c r="AK173" s="1"/>
      <c r="AL173" s="1"/>
      <c r="AM173" s="1">
        <v>19306</v>
      </c>
      <c r="AN173" s="1">
        <v>10135</v>
      </c>
      <c r="AO173" s="4">
        <v>2183</v>
      </c>
      <c r="AP173" s="1">
        <v>1146</v>
      </c>
      <c r="AQ173" s="1"/>
      <c r="AR173" s="1"/>
      <c r="AS173" s="1"/>
      <c r="AT173" s="1"/>
      <c r="AU173" s="1"/>
      <c r="AV173" s="1"/>
      <c r="AW173" s="1"/>
      <c r="AX173" s="1"/>
      <c r="AY173" s="4"/>
      <c r="AZ173" s="1"/>
      <c r="BA173" s="4"/>
      <c r="BB173" s="4"/>
      <c r="BC173" s="4"/>
      <c r="BD173" s="1"/>
      <c r="BE173" s="1"/>
      <c r="BF173" s="1"/>
    </row>
    <row r="174" spans="1:58">
      <c r="A174" s="1">
        <v>7493</v>
      </c>
      <c r="B174" s="1">
        <v>2021</v>
      </c>
      <c r="C174" s="1" t="s">
        <v>123</v>
      </c>
      <c r="D174" s="1" t="s">
        <v>501</v>
      </c>
      <c r="E174" s="1">
        <v>60375</v>
      </c>
      <c r="F174" s="1" t="s">
        <v>992</v>
      </c>
      <c r="G174" s="1">
        <v>15477</v>
      </c>
      <c r="H174" s="1" t="s">
        <v>501</v>
      </c>
      <c r="I174" s="1">
        <v>60164</v>
      </c>
      <c r="J174" s="1" t="s">
        <v>994</v>
      </c>
      <c r="K174" s="1" t="s">
        <v>995</v>
      </c>
      <c r="L174" s="1" t="s">
        <v>996</v>
      </c>
      <c r="M174" s="1" t="s">
        <v>997</v>
      </c>
      <c r="N174" s="1" t="s">
        <v>998</v>
      </c>
      <c r="O174" s="1" t="s">
        <v>999</v>
      </c>
      <c r="P174" s="1" t="s">
        <v>996</v>
      </c>
      <c r="Q174" s="1" t="s">
        <v>1000</v>
      </c>
      <c r="R174" s="1" t="s">
        <v>1009</v>
      </c>
      <c r="S174" s="1" t="s">
        <v>1010</v>
      </c>
      <c r="T174" s="1">
        <v>40.470539000000002</v>
      </c>
      <c r="U174" s="1">
        <v>-74.383616000000004</v>
      </c>
      <c r="V174" s="1"/>
      <c r="W174" s="1">
        <v>1</v>
      </c>
      <c r="X174" s="1">
        <v>1</v>
      </c>
      <c r="Y174" s="1" t="s">
        <v>128</v>
      </c>
      <c r="Z174" s="4" t="s">
        <v>38</v>
      </c>
      <c r="AA174" s="1"/>
      <c r="AB174" s="4">
        <v>0.16625000000000001</v>
      </c>
      <c r="AC174" s="4">
        <v>6.6</v>
      </c>
      <c r="AD174" s="1"/>
      <c r="AE174" s="1"/>
      <c r="AF174" s="1"/>
      <c r="AG174" s="1"/>
      <c r="AH174" s="1"/>
      <c r="AI174" s="1"/>
      <c r="AJ174" s="1"/>
      <c r="AK174" s="1"/>
      <c r="AL174" s="1"/>
      <c r="AM174" s="1">
        <v>84999</v>
      </c>
      <c r="AN174" s="1">
        <v>44624</v>
      </c>
      <c r="AO174" s="4">
        <v>9612</v>
      </c>
      <c r="AP174" s="1">
        <v>5046</v>
      </c>
      <c r="AQ174" s="1"/>
      <c r="AR174" s="1"/>
      <c r="AS174" s="1"/>
      <c r="AT174" s="1"/>
      <c r="AU174" s="1"/>
      <c r="AV174" s="1"/>
      <c r="AW174" s="1"/>
      <c r="AX174" s="1"/>
      <c r="AY174" s="4"/>
      <c r="AZ174" s="1"/>
      <c r="BA174" s="4"/>
      <c r="BB174" s="4"/>
      <c r="BC174" s="4"/>
      <c r="BD174" s="1"/>
      <c r="BE174" s="1"/>
      <c r="BF174" s="1"/>
    </row>
    <row r="175" spans="1:58">
      <c r="A175" s="1">
        <v>7494</v>
      </c>
      <c r="B175" s="1">
        <v>2021</v>
      </c>
      <c r="C175" s="1" t="s">
        <v>123</v>
      </c>
      <c r="D175" s="1" t="s">
        <v>503</v>
      </c>
      <c r="E175" s="1">
        <v>59631</v>
      </c>
      <c r="F175" s="1" t="s">
        <v>1005</v>
      </c>
      <c r="G175" s="1">
        <v>9726</v>
      </c>
      <c r="H175" s="1" t="s">
        <v>1118</v>
      </c>
      <c r="I175" s="1">
        <v>63069</v>
      </c>
      <c r="J175" s="1" t="s">
        <v>1017</v>
      </c>
      <c r="K175" s="1" t="s">
        <v>995</v>
      </c>
      <c r="L175" s="1" t="s">
        <v>996</v>
      </c>
      <c r="M175" s="1" t="s">
        <v>997</v>
      </c>
      <c r="N175" s="1" t="s">
        <v>998</v>
      </c>
      <c r="O175" s="1" t="s">
        <v>999</v>
      </c>
      <c r="P175" s="1" t="s">
        <v>996</v>
      </c>
      <c r="Q175" s="1" t="s">
        <v>1000</v>
      </c>
      <c r="R175" s="1" t="s">
        <v>1001</v>
      </c>
      <c r="S175" s="1" t="s">
        <v>1002</v>
      </c>
      <c r="T175" s="1">
        <v>40.555</v>
      </c>
      <c r="U175" s="1">
        <v>-74.709444000000005</v>
      </c>
      <c r="V175" s="1"/>
      <c r="W175" s="1">
        <v>1</v>
      </c>
      <c r="X175" s="1">
        <v>1</v>
      </c>
      <c r="Y175" s="1" t="s">
        <v>128</v>
      </c>
      <c r="Z175" s="4" t="s">
        <v>38</v>
      </c>
      <c r="AA175" s="1"/>
      <c r="AB175" s="4">
        <v>0.15916</v>
      </c>
      <c r="AC175" s="4">
        <v>8</v>
      </c>
      <c r="AD175" s="1"/>
      <c r="AE175" s="1"/>
      <c r="AF175" s="1"/>
      <c r="AG175" s="1"/>
      <c r="AH175" s="1"/>
      <c r="AI175" s="1"/>
      <c r="AJ175" s="1"/>
      <c r="AK175" s="1"/>
      <c r="AL175" s="1"/>
      <c r="AM175" s="1">
        <v>98636</v>
      </c>
      <c r="AN175" s="1">
        <v>51783</v>
      </c>
      <c r="AO175" s="4">
        <v>11154</v>
      </c>
      <c r="AP175" s="1">
        <v>5856</v>
      </c>
      <c r="AQ175" s="1"/>
      <c r="AR175" s="1"/>
      <c r="AS175" s="1"/>
      <c r="AT175" s="1"/>
      <c r="AU175" s="1"/>
      <c r="AV175" s="1"/>
      <c r="AW175" s="1"/>
      <c r="AX175" s="1"/>
      <c r="AY175" s="4"/>
      <c r="AZ175" s="1"/>
      <c r="BA175" s="4"/>
      <c r="BB175" s="4"/>
      <c r="BC175" s="4"/>
      <c r="BD175" s="1"/>
      <c r="BE175" s="1"/>
      <c r="BF175" s="1"/>
    </row>
    <row r="176" spans="1:58">
      <c r="A176" s="1">
        <v>7495</v>
      </c>
      <c r="B176" s="1">
        <v>2021</v>
      </c>
      <c r="C176" s="1" t="s">
        <v>123</v>
      </c>
      <c r="D176" s="1" t="s">
        <v>505</v>
      </c>
      <c r="E176" s="1">
        <v>61466</v>
      </c>
      <c r="F176" s="1" t="s">
        <v>992</v>
      </c>
      <c r="G176" s="1">
        <v>15477</v>
      </c>
      <c r="H176" s="1" t="s">
        <v>1164</v>
      </c>
      <c r="I176" s="1">
        <v>61077</v>
      </c>
      <c r="J176" s="1" t="s">
        <v>994</v>
      </c>
      <c r="K176" s="1" t="s">
        <v>995</v>
      </c>
      <c r="L176" s="1" t="s">
        <v>996</v>
      </c>
      <c r="M176" s="1" t="s">
        <v>997</v>
      </c>
      <c r="N176" s="1" t="s">
        <v>998</v>
      </c>
      <c r="O176" s="1" t="s">
        <v>999</v>
      </c>
      <c r="P176" s="1" t="s">
        <v>996</v>
      </c>
      <c r="Q176" s="1" t="s">
        <v>1000</v>
      </c>
      <c r="R176" s="1" t="s">
        <v>1009</v>
      </c>
      <c r="S176" s="1" t="s">
        <v>1010</v>
      </c>
      <c r="T176" s="1">
        <v>40.594999999999999</v>
      </c>
      <c r="U176" s="1">
        <v>-74.224999999999994</v>
      </c>
      <c r="V176" s="1"/>
      <c r="W176" s="1">
        <v>1</v>
      </c>
      <c r="X176" s="1">
        <v>1</v>
      </c>
      <c r="Y176" s="1" t="s">
        <v>128</v>
      </c>
      <c r="Z176" s="4" t="s">
        <v>38</v>
      </c>
      <c r="AA176" s="1"/>
      <c r="AB176" s="4">
        <v>8.9020000000000002E-2</v>
      </c>
      <c r="AC176" s="4">
        <v>5.3</v>
      </c>
      <c r="AD176" s="1"/>
      <c r="AE176" s="1"/>
      <c r="AF176" s="1"/>
      <c r="AG176" s="1"/>
      <c r="AH176" s="1"/>
      <c r="AI176" s="1"/>
      <c r="AJ176" s="1"/>
      <c r="AK176" s="1"/>
      <c r="AL176" s="1"/>
      <c r="AM176" s="1">
        <v>36548</v>
      </c>
      <c r="AN176" s="1">
        <v>19188</v>
      </c>
      <c r="AO176" s="4">
        <v>4133</v>
      </c>
      <c r="AP176" s="1">
        <v>2170</v>
      </c>
      <c r="AQ176" s="1"/>
      <c r="AR176" s="1"/>
      <c r="AS176" s="1"/>
      <c r="AT176" s="1"/>
      <c r="AU176" s="1"/>
      <c r="AV176" s="1"/>
      <c r="AW176" s="1"/>
      <c r="AX176" s="1"/>
      <c r="AY176" s="4"/>
      <c r="AZ176" s="1"/>
      <c r="BA176" s="4"/>
      <c r="BB176" s="4"/>
      <c r="BC176" s="4"/>
      <c r="BD176" s="1"/>
      <c r="BE176" s="1"/>
      <c r="BF176" s="1"/>
    </row>
    <row r="177" spans="1:58">
      <c r="A177" s="1">
        <v>7496</v>
      </c>
      <c r="B177" s="1">
        <v>2021</v>
      </c>
      <c r="C177" s="1" t="s">
        <v>123</v>
      </c>
      <c r="D177" s="1" t="s">
        <v>507</v>
      </c>
      <c r="E177" s="1">
        <v>57799</v>
      </c>
      <c r="F177" s="1" t="s">
        <v>1005</v>
      </c>
      <c r="G177" s="1">
        <v>9726</v>
      </c>
      <c r="H177" s="1" t="s">
        <v>1165</v>
      </c>
      <c r="I177" s="1">
        <v>59139</v>
      </c>
      <c r="J177" s="1" t="s">
        <v>994</v>
      </c>
      <c r="K177" s="1" t="s">
        <v>995</v>
      </c>
      <c r="L177" s="1" t="s">
        <v>996</v>
      </c>
      <c r="M177" s="1" t="s">
        <v>997</v>
      </c>
      <c r="N177" s="1" t="s">
        <v>998</v>
      </c>
      <c r="O177" s="1" t="s">
        <v>999</v>
      </c>
      <c r="P177" s="1" t="s">
        <v>996</v>
      </c>
      <c r="Q177" s="1" t="s">
        <v>1000</v>
      </c>
      <c r="R177" s="1" t="s">
        <v>1047</v>
      </c>
      <c r="S177" s="1" t="s">
        <v>1048</v>
      </c>
      <c r="T177" s="1">
        <v>40.267499999999998</v>
      </c>
      <c r="U177" s="1">
        <v>-74.278610999999998</v>
      </c>
      <c r="V177" s="1"/>
      <c r="W177" s="1">
        <v>1</v>
      </c>
      <c r="X177" s="1">
        <v>1</v>
      </c>
      <c r="Y177" s="1" t="s">
        <v>128</v>
      </c>
      <c r="Z177" s="4" t="s">
        <v>38</v>
      </c>
      <c r="AA177" s="1"/>
      <c r="AB177" s="4">
        <v>0</v>
      </c>
      <c r="AC177" s="4">
        <v>1.4</v>
      </c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4">
        <v>0</v>
      </c>
      <c r="AP177" s="1">
        <v>0</v>
      </c>
      <c r="AQ177" s="1"/>
      <c r="AR177" s="1"/>
      <c r="AS177" s="1"/>
      <c r="AT177" s="1"/>
      <c r="AU177" s="1"/>
      <c r="AV177" s="1"/>
      <c r="AW177" s="1"/>
      <c r="AX177" s="1"/>
      <c r="AY177" s="4"/>
      <c r="AZ177" s="1"/>
      <c r="BA177" s="4"/>
      <c r="BB177" s="4"/>
      <c r="BC177" s="4"/>
      <c r="BD177" s="1"/>
      <c r="BE177" s="1"/>
      <c r="BF177" s="1"/>
    </row>
    <row r="178" spans="1:58">
      <c r="A178" s="1">
        <v>7497</v>
      </c>
      <c r="B178" s="1">
        <v>2021</v>
      </c>
      <c r="C178" s="1" t="s">
        <v>123</v>
      </c>
      <c r="D178" s="1" t="s">
        <v>508</v>
      </c>
      <c r="E178" s="1">
        <v>60113</v>
      </c>
      <c r="F178" s="1" t="s">
        <v>1005</v>
      </c>
      <c r="G178" s="1">
        <v>9726</v>
      </c>
      <c r="H178" s="1" t="s">
        <v>1076</v>
      </c>
      <c r="I178" s="1">
        <v>60947</v>
      </c>
      <c r="J178" s="1" t="s">
        <v>994</v>
      </c>
      <c r="K178" s="1" t="s">
        <v>995</v>
      </c>
      <c r="L178" s="1" t="s">
        <v>996</v>
      </c>
      <c r="M178" s="1" t="s">
        <v>997</v>
      </c>
      <c r="N178" s="1" t="s">
        <v>998</v>
      </c>
      <c r="O178" s="1" t="s">
        <v>999</v>
      </c>
      <c r="P178" s="1" t="s">
        <v>996</v>
      </c>
      <c r="Q178" s="1" t="s">
        <v>1000</v>
      </c>
      <c r="R178" s="1" t="s">
        <v>1063</v>
      </c>
      <c r="S178" s="1" t="s">
        <v>1064</v>
      </c>
      <c r="T178" s="1">
        <v>40.092672</v>
      </c>
      <c r="U178" s="1">
        <v>-74.262000999999998</v>
      </c>
      <c r="V178" s="1"/>
      <c r="W178" s="1">
        <v>1</v>
      </c>
      <c r="X178" s="1">
        <v>1</v>
      </c>
      <c r="Y178" s="1" t="s">
        <v>128</v>
      </c>
      <c r="Z178" s="4" t="s">
        <v>38</v>
      </c>
      <c r="AA178" s="1"/>
      <c r="AB178" s="4">
        <v>0.16239000000000001</v>
      </c>
      <c r="AC178" s="4">
        <v>1.2</v>
      </c>
      <c r="AD178" s="1"/>
      <c r="AE178" s="1"/>
      <c r="AF178" s="1"/>
      <c r="AG178" s="1"/>
      <c r="AH178" s="1"/>
      <c r="AI178" s="1"/>
      <c r="AJ178" s="1"/>
      <c r="AK178" s="1"/>
      <c r="AL178" s="1"/>
      <c r="AM178" s="1">
        <v>15093</v>
      </c>
      <c r="AN178" s="1">
        <v>7924</v>
      </c>
      <c r="AO178" s="4">
        <v>1707</v>
      </c>
      <c r="AP178" s="1">
        <v>896</v>
      </c>
      <c r="AQ178" s="1"/>
      <c r="AR178" s="1"/>
      <c r="AS178" s="1"/>
      <c r="AT178" s="1"/>
      <c r="AU178" s="1"/>
      <c r="AV178" s="1"/>
      <c r="AW178" s="1"/>
      <c r="AX178" s="1"/>
      <c r="AY178" s="4"/>
      <c r="AZ178" s="1"/>
      <c r="BA178" s="4"/>
      <c r="BB178" s="4"/>
      <c r="BC178" s="4"/>
      <c r="BD178" s="1"/>
      <c r="BE178" s="1"/>
      <c r="BF178" s="1"/>
    </row>
    <row r="179" spans="1:58">
      <c r="A179" s="1">
        <v>7498</v>
      </c>
      <c r="B179" s="1">
        <v>2021</v>
      </c>
      <c r="C179" s="1" t="s">
        <v>123</v>
      </c>
      <c r="D179" s="1" t="s">
        <v>509</v>
      </c>
      <c r="E179" s="1">
        <v>65094</v>
      </c>
      <c r="F179" s="1" t="s">
        <v>1005</v>
      </c>
      <c r="G179" s="1">
        <v>9726</v>
      </c>
      <c r="H179" s="1" t="s">
        <v>993</v>
      </c>
      <c r="I179" s="1">
        <v>60025</v>
      </c>
      <c r="J179" s="1" t="s">
        <v>994</v>
      </c>
      <c r="K179" s="1" t="s">
        <v>995</v>
      </c>
      <c r="L179" s="1" t="s">
        <v>996</v>
      </c>
      <c r="M179" s="1" t="s">
        <v>1007</v>
      </c>
      <c r="N179" s="1" t="s">
        <v>998</v>
      </c>
      <c r="O179" s="1" t="s">
        <v>999</v>
      </c>
      <c r="P179" s="1" t="s">
        <v>996</v>
      </c>
      <c r="Q179" s="1" t="s">
        <v>1000</v>
      </c>
      <c r="R179" s="1" t="s">
        <v>1063</v>
      </c>
      <c r="S179" s="1" t="s">
        <v>1064</v>
      </c>
      <c r="T179" s="1">
        <v>40.064509999999999</v>
      </c>
      <c r="U179" s="1">
        <v>-74.350369999999998</v>
      </c>
      <c r="V179" s="1"/>
      <c r="W179" s="1">
        <v>1</v>
      </c>
      <c r="X179" s="1">
        <v>1</v>
      </c>
      <c r="Y179" s="1" t="s">
        <v>128</v>
      </c>
      <c r="Z179" s="4" t="s">
        <v>38</v>
      </c>
      <c r="AA179" s="1"/>
      <c r="AB179" s="4">
        <v>9.3299999999999998E-3</v>
      </c>
      <c r="AC179" s="4">
        <v>2.9</v>
      </c>
      <c r="AD179" s="1"/>
      <c r="AE179" s="1"/>
      <c r="AF179" s="1"/>
      <c r="AG179" s="1"/>
      <c r="AH179" s="1"/>
      <c r="AI179" s="1"/>
      <c r="AJ179" s="1"/>
      <c r="AK179" s="1"/>
      <c r="AL179" s="1"/>
      <c r="AM179" s="1">
        <v>2096</v>
      </c>
      <c r="AN179" s="1">
        <v>0</v>
      </c>
      <c r="AO179" s="4">
        <v>237</v>
      </c>
      <c r="AP179" s="1">
        <v>0</v>
      </c>
      <c r="AQ179" s="1"/>
      <c r="AR179" s="1"/>
      <c r="AS179" s="1"/>
      <c r="AT179" s="1"/>
      <c r="AU179" s="1"/>
      <c r="AV179" s="1"/>
      <c r="AW179" s="1"/>
      <c r="AX179" s="1"/>
      <c r="AY179" s="4"/>
      <c r="AZ179" s="1"/>
      <c r="BA179" s="4"/>
      <c r="BB179" s="4"/>
      <c r="BC179" s="4"/>
      <c r="BD179" s="1"/>
      <c r="BE179" s="1"/>
      <c r="BF179" s="1"/>
    </row>
    <row r="180" spans="1:58">
      <c r="A180" s="1">
        <v>7499</v>
      </c>
      <c r="B180" s="1">
        <v>2021</v>
      </c>
      <c r="C180" s="1" t="s">
        <v>123</v>
      </c>
      <c r="D180" s="1" t="s">
        <v>511</v>
      </c>
      <c r="E180" s="1">
        <v>59185</v>
      </c>
      <c r="F180" s="1" t="s">
        <v>1005</v>
      </c>
      <c r="G180" s="1">
        <v>9726</v>
      </c>
      <c r="H180" s="1" t="s">
        <v>1032</v>
      </c>
      <c r="I180" s="1">
        <v>56990</v>
      </c>
      <c r="J180" s="1" t="s">
        <v>994</v>
      </c>
      <c r="K180" s="1" t="s">
        <v>995</v>
      </c>
      <c r="L180" s="1" t="s">
        <v>996</v>
      </c>
      <c r="M180" s="1" t="s">
        <v>997</v>
      </c>
      <c r="N180" s="1" t="s">
        <v>998</v>
      </c>
      <c r="O180" s="1" t="s">
        <v>999</v>
      </c>
      <c r="P180" s="1" t="s">
        <v>996</v>
      </c>
      <c r="Q180" s="1" t="s">
        <v>1000</v>
      </c>
      <c r="R180" s="1" t="s">
        <v>1029</v>
      </c>
      <c r="S180" s="1" t="s">
        <v>1030</v>
      </c>
      <c r="T180" s="1">
        <v>40.063743000000002</v>
      </c>
      <c r="U180" s="1">
        <v>-74.582429000000005</v>
      </c>
      <c r="V180" s="1"/>
      <c r="W180" s="1">
        <v>1</v>
      </c>
      <c r="X180" s="1">
        <v>1</v>
      </c>
      <c r="Y180" s="1" t="s">
        <v>128</v>
      </c>
      <c r="Z180" s="4" t="s">
        <v>38</v>
      </c>
      <c r="AA180" s="1"/>
      <c r="AB180" s="4">
        <v>0.17826</v>
      </c>
      <c r="AC180" s="4">
        <v>5</v>
      </c>
      <c r="AD180" s="1"/>
      <c r="AE180" s="1"/>
      <c r="AF180" s="1"/>
      <c r="AG180" s="1"/>
      <c r="AH180" s="1"/>
      <c r="AI180" s="1"/>
      <c r="AJ180" s="1"/>
      <c r="AK180" s="1"/>
      <c r="AL180" s="1"/>
      <c r="AM180" s="1">
        <v>69044</v>
      </c>
      <c r="AN180" s="1">
        <v>36248</v>
      </c>
      <c r="AO180" s="4">
        <v>7808</v>
      </c>
      <c r="AP180" s="1">
        <v>4099</v>
      </c>
      <c r="AQ180" s="1"/>
      <c r="AR180" s="1"/>
      <c r="AS180" s="1"/>
      <c r="AT180" s="1"/>
      <c r="AU180" s="1"/>
      <c r="AV180" s="1"/>
      <c r="AW180" s="1"/>
      <c r="AX180" s="1"/>
      <c r="AY180" s="4"/>
      <c r="AZ180" s="1"/>
      <c r="BA180" s="4"/>
      <c r="BB180" s="4"/>
      <c r="BC180" s="4"/>
      <c r="BD180" s="1"/>
      <c r="BE180" s="1"/>
      <c r="BF180" s="1"/>
    </row>
    <row r="181" spans="1:58">
      <c r="A181" s="1">
        <v>7500</v>
      </c>
      <c r="B181" s="1">
        <v>2021</v>
      </c>
      <c r="C181" s="1" t="s">
        <v>123</v>
      </c>
      <c r="D181" s="1" t="s">
        <v>512</v>
      </c>
      <c r="E181" s="1">
        <v>60499</v>
      </c>
      <c r="F181" s="1" t="s">
        <v>992</v>
      </c>
      <c r="G181" s="1">
        <v>15477</v>
      </c>
      <c r="H181" s="1" t="s">
        <v>1016</v>
      </c>
      <c r="I181" s="1">
        <v>60268</v>
      </c>
      <c r="J181" s="1" t="s">
        <v>1017</v>
      </c>
      <c r="K181" s="1" t="s">
        <v>995</v>
      </c>
      <c r="L181" s="1" t="s">
        <v>996</v>
      </c>
      <c r="M181" s="1" t="s">
        <v>997</v>
      </c>
      <c r="N181" s="1" t="s">
        <v>998</v>
      </c>
      <c r="O181" s="1" t="s">
        <v>999</v>
      </c>
      <c r="P181" s="1" t="s">
        <v>996</v>
      </c>
      <c r="Q181" s="1" t="s">
        <v>1000</v>
      </c>
      <c r="R181" s="1" t="s">
        <v>1018</v>
      </c>
      <c r="S181" s="1" t="s">
        <v>1019</v>
      </c>
      <c r="T181" s="1">
        <v>40.772215000000003</v>
      </c>
      <c r="U181" s="1">
        <v>-74.068674000000001</v>
      </c>
      <c r="V181" s="1"/>
      <c r="W181" s="1">
        <v>1</v>
      </c>
      <c r="X181" s="1">
        <v>1</v>
      </c>
      <c r="Y181" s="1" t="s">
        <v>128</v>
      </c>
      <c r="Z181" s="4" t="s">
        <v>38</v>
      </c>
      <c r="AA181" s="1"/>
      <c r="AB181" s="4">
        <v>0.1386</v>
      </c>
      <c r="AC181" s="4">
        <v>1.7</v>
      </c>
      <c r="AD181" s="1"/>
      <c r="AE181" s="1"/>
      <c r="AF181" s="1"/>
      <c r="AG181" s="1"/>
      <c r="AH181" s="1"/>
      <c r="AI181" s="1"/>
      <c r="AJ181" s="1"/>
      <c r="AK181" s="1"/>
      <c r="AL181" s="1"/>
      <c r="AM181" s="1">
        <v>18252</v>
      </c>
      <c r="AN181" s="1">
        <v>9582</v>
      </c>
      <c r="AO181" s="4">
        <v>2064</v>
      </c>
      <c r="AP181" s="1">
        <v>1084</v>
      </c>
      <c r="AQ181" s="1"/>
      <c r="AR181" s="1"/>
      <c r="AS181" s="1"/>
      <c r="AT181" s="1"/>
      <c r="AU181" s="1"/>
      <c r="AV181" s="1"/>
      <c r="AW181" s="1"/>
      <c r="AX181" s="1"/>
      <c r="AY181" s="4"/>
      <c r="AZ181" s="1"/>
      <c r="BA181" s="4"/>
      <c r="BB181" s="4"/>
      <c r="BC181" s="4"/>
      <c r="BD181" s="1"/>
      <c r="BE181" s="1"/>
      <c r="BF181" s="1"/>
    </row>
    <row r="182" spans="1:58">
      <c r="A182" s="1">
        <v>7501</v>
      </c>
      <c r="B182" s="1">
        <v>2021</v>
      </c>
      <c r="C182" s="1" t="s">
        <v>123</v>
      </c>
      <c r="D182" s="1" t="s">
        <v>513</v>
      </c>
      <c r="E182" s="1">
        <v>63530</v>
      </c>
      <c r="F182" s="1" t="s">
        <v>992</v>
      </c>
      <c r="G182" s="1">
        <v>15477</v>
      </c>
      <c r="H182" s="1" t="s">
        <v>1166</v>
      </c>
      <c r="I182" s="1">
        <v>60584</v>
      </c>
      <c r="J182" s="1" t="s">
        <v>994</v>
      </c>
      <c r="K182" s="1" t="s">
        <v>995</v>
      </c>
      <c r="L182" s="1" t="s">
        <v>996</v>
      </c>
      <c r="M182" s="1" t="s">
        <v>997</v>
      </c>
      <c r="N182" s="1" t="s">
        <v>998</v>
      </c>
      <c r="O182" s="1" t="s">
        <v>999</v>
      </c>
      <c r="P182" s="1" t="s">
        <v>996</v>
      </c>
      <c r="Q182" s="1" t="s">
        <v>1000</v>
      </c>
      <c r="R182" s="1" t="s">
        <v>1018</v>
      </c>
      <c r="S182" s="1" t="s">
        <v>1019</v>
      </c>
      <c r="T182" s="1">
        <v>40.690024999999999</v>
      </c>
      <c r="U182" s="1">
        <v>-74.087430999999995</v>
      </c>
      <c r="V182" s="1"/>
      <c r="W182" s="1">
        <v>1</v>
      </c>
      <c r="X182" s="1">
        <v>1</v>
      </c>
      <c r="Y182" s="1" t="s">
        <v>128</v>
      </c>
      <c r="Z182" s="4" t="s">
        <v>38</v>
      </c>
      <c r="AA182" s="1"/>
      <c r="AB182" s="4">
        <v>0.15068000000000001</v>
      </c>
      <c r="AC182" s="4">
        <v>1</v>
      </c>
      <c r="AD182" s="1"/>
      <c r="AE182" s="1"/>
      <c r="AF182" s="1"/>
      <c r="AG182" s="1"/>
      <c r="AH182" s="1"/>
      <c r="AI182" s="1"/>
      <c r="AJ182" s="1"/>
      <c r="AK182" s="1"/>
      <c r="AL182" s="1"/>
      <c r="AM182" s="1">
        <v>11674</v>
      </c>
      <c r="AN182" s="1">
        <v>6128</v>
      </c>
      <c r="AO182" s="4">
        <v>1320</v>
      </c>
      <c r="AP182" s="1">
        <v>693</v>
      </c>
      <c r="AQ182" s="1"/>
      <c r="AR182" s="1"/>
      <c r="AS182" s="1"/>
      <c r="AT182" s="1"/>
      <c r="AU182" s="1"/>
      <c r="AV182" s="1"/>
      <c r="AW182" s="1"/>
      <c r="AX182" s="1"/>
      <c r="AY182" s="4"/>
      <c r="AZ182" s="1"/>
      <c r="BA182" s="4"/>
      <c r="BB182" s="4"/>
      <c r="BC182" s="4"/>
      <c r="BD182" s="1"/>
      <c r="BE182" s="1"/>
      <c r="BF182" s="1"/>
    </row>
    <row r="183" spans="1:58">
      <c r="A183" s="1">
        <v>7502</v>
      </c>
      <c r="B183" s="1">
        <v>2021</v>
      </c>
      <c r="C183" s="1" t="s">
        <v>123</v>
      </c>
      <c r="D183" s="1" t="s">
        <v>515</v>
      </c>
      <c r="E183" s="1">
        <v>58653</v>
      </c>
      <c r="F183" s="1" t="s">
        <v>992</v>
      </c>
      <c r="G183" s="1">
        <v>15477</v>
      </c>
      <c r="H183" s="1" t="s">
        <v>1167</v>
      </c>
      <c r="I183" s="1">
        <v>58590</v>
      </c>
      <c r="J183" s="1" t="s">
        <v>994</v>
      </c>
      <c r="K183" s="1" t="s">
        <v>995</v>
      </c>
      <c r="L183" s="1" t="s">
        <v>996</v>
      </c>
      <c r="M183" s="1" t="s">
        <v>997</v>
      </c>
      <c r="N183" s="1" t="s">
        <v>998</v>
      </c>
      <c r="O183" s="1" t="s">
        <v>999</v>
      </c>
      <c r="P183" s="1" t="s">
        <v>996</v>
      </c>
      <c r="Q183" s="1" t="s">
        <v>1000</v>
      </c>
      <c r="R183" s="1" t="s">
        <v>1040</v>
      </c>
      <c r="S183" s="1" t="s">
        <v>1041</v>
      </c>
      <c r="T183" s="1">
        <v>40.660832999999997</v>
      </c>
      <c r="U183" s="1">
        <v>-74.173333</v>
      </c>
      <c r="V183" s="1"/>
      <c r="W183" s="1">
        <v>1</v>
      </c>
      <c r="X183" s="1">
        <v>1</v>
      </c>
      <c r="Y183" s="1" t="s">
        <v>128</v>
      </c>
      <c r="Z183" s="4" t="s">
        <v>38</v>
      </c>
      <c r="AA183" s="1"/>
      <c r="AB183" s="4">
        <v>0.12705</v>
      </c>
      <c r="AC183" s="4">
        <v>1.7</v>
      </c>
      <c r="AD183" s="1"/>
      <c r="AE183" s="1"/>
      <c r="AF183" s="1"/>
      <c r="AG183" s="1"/>
      <c r="AH183" s="1"/>
      <c r="AI183" s="1"/>
      <c r="AJ183" s="1"/>
      <c r="AK183" s="1"/>
      <c r="AL183" s="1"/>
      <c r="AM183" s="1">
        <v>16729</v>
      </c>
      <c r="AN183" s="1">
        <v>8783</v>
      </c>
      <c r="AO183" s="4">
        <v>1892</v>
      </c>
      <c r="AP183" s="1">
        <v>993</v>
      </c>
      <c r="AQ183" s="1"/>
      <c r="AR183" s="1"/>
      <c r="AS183" s="1"/>
      <c r="AT183" s="1"/>
      <c r="AU183" s="1"/>
      <c r="AV183" s="1"/>
      <c r="AW183" s="1"/>
      <c r="AX183" s="1"/>
      <c r="AY183" s="4"/>
      <c r="AZ183" s="1"/>
      <c r="BA183" s="4"/>
      <c r="BB183" s="4"/>
      <c r="BC183" s="4"/>
      <c r="BD183" s="1"/>
      <c r="BE183" s="1"/>
      <c r="BF183" s="1"/>
    </row>
    <row r="184" spans="1:58">
      <c r="A184" s="1">
        <v>7503</v>
      </c>
      <c r="B184" s="1">
        <v>2021</v>
      </c>
      <c r="C184" s="1" t="s">
        <v>123</v>
      </c>
      <c r="D184" s="1" t="s">
        <v>516</v>
      </c>
      <c r="E184" s="1">
        <v>58654</v>
      </c>
      <c r="F184" s="1" t="s">
        <v>992</v>
      </c>
      <c r="G184" s="1">
        <v>15477</v>
      </c>
      <c r="H184" s="1" t="s">
        <v>1168</v>
      </c>
      <c r="I184" s="1">
        <v>58591</v>
      </c>
      <c r="J184" s="1" t="s">
        <v>994</v>
      </c>
      <c r="K184" s="1" t="s">
        <v>995</v>
      </c>
      <c r="L184" s="1" t="s">
        <v>996</v>
      </c>
      <c r="M184" s="1" t="s">
        <v>997</v>
      </c>
      <c r="N184" s="1" t="s">
        <v>998</v>
      </c>
      <c r="O184" s="1" t="s">
        <v>999</v>
      </c>
      <c r="P184" s="1" t="s">
        <v>996</v>
      </c>
      <c r="Q184" s="1" t="s">
        <v>1000</v>
      </c>
      <c r="R184" s="1" t="s">
        <v>1040</v>
      </c>
      <c r="S184" s="1" t="s">
        <v>1041</v>
      </c>
      <c r="T184" s="1">
        <v>40.660832999999997</v>
      </c>
      <c r="U184" s="1">
        <v>-74.173333</v>
      </c>
      <c r="V184" s="1"/>
      <c r="W184" s="1">
        <v>1</v>
      </c>
      <c r="X184" s="1">
        <v>1</v>
      </c>
      <c r="Y184" s="1" t="s">
        <v>128</v>
      </c>
      <c r="Z184" s="4" t="s">
        <v>38</v>
      </c>
      <c r="AA184" s="1"/>
      <c r="AB184" s="4">
        <v>0.15689</v>
      </c>
      <c r="AC184" s="4">
        <v>2.2999999999999998</v>
      </c>
      <c r="AD184" s="1"/>
      <c r="AE184" s="1"/>
      <c r="AF184" s="1"/>
      <c r="AG184" s="1"/>
      <c r="AH184" s="1"/>
      <c r="AI184" s="1"/>
      <c r="AJ184" s="1"/>
      <c r="AK184" s="1"/>
      <c r="AL184" s="1"/>
      <c r="AM184" s="1">
        <v>27952</v>
      </c>
      <c r="AN184" s="1">
        <v>14675</v>
      </c>
      <c r="AO184" s="4">
        <v>3161</v>
      </c>
      <c r="AP184" s="1">
        <v>1660</v>
      </c>
      <c r="AQ184" s="1"/>
      <c r="AR184" s="1"/>
      <c r="AS184" s="1"/>
      <c r="AT184" s="1"/>
      <c r="AU184" s="1"/>
      <c r="AV184" s="1"/>
      <c r="AW184" s="1"/>
      <c r="AX184" s="1"/>
      <c r="AY184" s="4"/>
      <c r="AZ184" s="1"/>
      <c r="BA184" s="4"/>
      <c r="BB184" s="4"/>
      <c r="BC184" s="4"/>
      <c r="BD184" s="1"/>
      <c r="BE184" s="1"/>
      <c r="BF184" s="1"/>
    </row>
    <row r="185" spans="1:58">
      <c r="A185" s="1">
        <v>7504</v>
      </c>
      <c r="B185" s="1">
        <v>2021</v>
      </c>
      <c r="C185" s="1" t="s">
        <v>123</v>
      </c>
      <c r="D185" s="1" t="s">
        <v>517</v>
      </c>
      <c r="E185" s="1">
        <v>56300</v>
      </c>
      <c r="F185" s="1" t="s">
        <v>1022</v>
      </c>
      <c r="G185" s="1">
        <v>963</v>
      </c>
      <c r="H185" s="1" t="s">
        <v>1169</v>
      </c>
      <c r="I185" s="1">
        <v>50123</v>
      </c>
      <c r="J185" s="1" t="s">
        <v>994</v>
      </c>
      <c r="K185" s="1" t="s">
        <v>995</v>
      </c>
      <c r="L185" s="1" t="s">
        <v>996</v>
      </c>
      <c r="M185" s="1" t="s">
        <v>997</v>
      </c>
      <c r="N185" s="1" t="s">
        <v>998</v>
      </c>
      <c r="O185" s="1" t="s">
        <v>999</v>
      </c>
      <c r="P185" s="1" t="s">
        <v>996</v>
      </c>
      <c r="Q185" s="1" t="s">
        <v>1000</v>
      </c>
      <c r="R185" s="1" t="s">
        <v>1024</v>
      </c>
      <c r="S185" s="1" t="s">
        <v>1025</v>
      </c>
      <c r="T185" s="1">
        <v>39.382221999999999</v>
      </c>
      <c r="U185" s="1">
        <v>-74.447500000000005</v>
      </c>
      <c r="V185" s="1"/>
      <c r="W185" s="1">
        <v>1</v>
      </c>
      <c r="X185" s="1">
        <v>1</v>
      </c>
      <c r="Y185" s="1" t="s">
        <v>211</v>
      </c>
      <c r="Z185" s="4" t="s">
        <v>39</v>
      </c>
      <c r="AA185" s="1"/>
      <c r="AB185" s="4">
        <v>0.30029</v>
      </c>
      <c r="AC185" s="4">
        <v>7.5</v>
      </c>
      <c r="AD185" s="1"/>
      <c r="AE185" s="1"/>
      <c r="AF185" s="1"/>
      <c r="AG185" s="1"/>
      <c r="AH185" s="1"/>
      <c r="AI185" s="1"/>
      <c r="AJ185" s="1"/>
      <c r="AK185" s="1"/>
      <c r="AL185" s="1"/>
      <c r="AM185" s="1">
        <v>174463</v>
      </c>
      <c r="AN185" s="1">
        <v>53446</v>
      </c>
      <c r="AO185" s="4">
        <v>19729</v>
      </c>
      <c r="AP185" s="1">
        <v>6044</v>
      </c>
      <c r="AQ185" s="1"/>
      <c r="AR185" s="1"/>
      <c r="AS185" s="1"/>
      <c r="AT185" s="1"/>
      <c r="AU185" s="1"/>
      <c r="AV185" s="1"/>
      <c r="AW185" s="1"/>
      <c r="AX185" s="1"/>
      <c r="AY185" s="4"/>
      <c r="AZ185" s="1"/>
      <c r="BA185" s="4"/>
      <c r="BB185" s="4"/>
      <c r="BC185" s="4"/>
      <c r="BD185" s="1"/>
      <c r="BE185" s="1"/>
      <c r="BF185" s="1"/>
    </row>
    <row r="186" spans="1:58">
      <c r="A186" s="1">
        <v>7505</v>
      </c>
      <c r="B186" s="1">
        <v>2021</v>
      </c>
      <c r="C186" s="1" t="s">
        <v>123</v>
      </c>
      <c r="D186" s="1" t="s">
        <v>518</v>
      </c>
      <c r="E186" s="1">
        <v>58793</v>
      </c>
      <c r="F186" s="1" t="s">
        <v>1005</v>
      </c>
      <c r="G186" s="1">
        <v>9726</v>
      </c>
      <c r="H186" s="1" t="s">
        <v>1012</v>
      </c>
      <c r="I186" s="1">
        <v>60281</v>
      </c>
      <c r="J186" s="1" t="s">
        <v>994</v>
      </c>
      <c r="K186" s="1" t="s">
        <v>995</v>
      </c>
      <c r="L186" s="1" t="s">
        <v>996</v>
      </c>
      <c r="M186" s="1" t="s">
        <v>1007</v>
      </c>
      <c r="N186" s="1" t="s">
        <v>998</v>
      </c>
      <c r="O186" s="1" t="s">
        <v>999</v>
      </c>
      <c r="P186" s="1" t="s">
        <v>996</v>
      </c>
      <c r="Q186" s="1" t="s">
        <v>1000</v>
      </c>
      <c r="R186" s="1" t="s">
        <v>1029</v>
      </c>
      <c r="S186" s="1" t="s">
        <v>1030</v>
      </c>
      <c r="T186" s="1">
        <v>39.992818</v>
      </c>
      <c r="U186" s="1">
        <v>-74.636932999999999</v>
      </c>
      <c r="V186" s="1"/>
      <c r="W186" s="1">
        <v>1</v>
      </c>
      <c r="X186" s="1">
        <v>1</v>
      </c>
      <c r="Y186" s="1" t="s">
        <v>128</v>
      </c>
      <c r="Z186" s="4" t="s">
        <v>38</v>
      </c>
      <c r="AA186" s="1"/>
      <c r="AB186" s="4">
        <v>0.13569999999999999</v>
      </c>
      <c r="AC186" s="4">
        <v>11.4</v>
      </c>
      <c r="AD186" s="1"/>
      <c r="AE186" s="1"/>
      <c r="AF186" s="1"/>
      <c r="AG186" s="1"/>
      <c r="AH186" s="1"/>
      <c r="AI186" s="1"/>
      <c r="AJ186" s="1"/>
      <c r="AK186" s="1"/>
      <c r="AL186" s="1"/>
      <c r="AM186" s="1">
        <v>119840</v>
      </c>
      <c r="AN186" s="1">
        <v>62915</v>
      </c>
      <c r="AO186" s="4">
        <v>13552</v>
      </c>
      <c r="AP186" s="1">
        <v>7115</v>
      </c>
      <c r="AQ186" s="1"/>
      <c r="AR186" s="1"/>
      <c r="AS186" s="1"/>
      <c r="AT186" s="1"/>
      <c r="AU186" s="1"/>
      <c r="AV186" s="1"/>
      <c r="AW186" s="1"/>
      <c r="AX186" s="1"/>
      <c r="AY186" s="4"/>
      <c r="AZ186" s="1"/>
      <c r="BA186" s="4"/>
      <c r="BB186" s="4"/>
      <c r="BC186" s="4"/>
      <c r="BD186" s="1"/>
      <c r="BE186" s="1"/>
      <c r="BF186" s="1"/>
    </row>
    <row r="187" spans="1:58">
      <c r="A187" s="1">
        <v>7506</v>
      </c>
      <c r="B187" s="1">
        <v>2021</v>
      </c>
      <c r="C187" s="1" t="s">
        <v>123</v>
      </c>
      <c r="D187" s="1" t="s">
        <v>520</v>
      </c>
      <c r="E187" s="1">
        <v>57723</v>
      </c>
      <c r="F187" s="1" t="s">
        <v>992</v>
      </c>
      <c r="G187" s="1">
        <v>15477</v>
      </c>
      <c r="H187" s="1" t="s">
        <v>1170</v>
      </c>
      <c r="I187" s="1">
        <v>56976</v>
      </c>
      <c r="J187" s="1" t="s">
        <v>994</v>
      </c>
      <c r="K187" s="1" t="s">
        <v>995</v>
      </c>
      <c r="L187" s="1" t="s">
        <v>996</v>
      </c>
      <c r="M187" s="1" t="s">
        <v>997</v>
      </c>
      <c r="N187" s="1" t="s">
        <v>998</v>
      </c>
      <c r="O187" s="1" t="s">
        <v>999</v>
      </c>
      <c r="P187" s="1" t="s">
        <v>996</v>
      </c>
      <c r="Q187" s="1" t="s">
        <v>1000</v>
      </c>
      <c r="R187" s="1" t="s">
        <v>1082</v>
      </c>
      <c r="S187" s="1" t="s">
        <v>1083</v>
      </c>
      <c r="T187" s="1">
        <v>39.825277999999997</v>
      </c>
      <c r="U187" s="1">
        <v>-75.219722000000004</v>
      </c>
      <c r="V187" s="1"/>
      <c r="W187" s="1">
        <v>1</v>
      </c>
      <c r="X187" s="1">
        <v>1</v>
      </c>
      <c r="Y187" s="1" t="s">
        <v>128</v>
      </c>
      <c r="Z187" s="4" t="s">
        <v>38</v>
      </c>
      <c r="AA187" s="1"/>
      <c r="AB187" s="4">
        <v>0.20197000000000001</v>
      </c>
      <c r="AC187" s="4">
        <v>4</v>
      </c>
      <c r="AD187" s="1"/>
      <c r="AE187" s="1"/>
      <c r="AF187" s="1"/>
      <c r="AG187" s="1"/>
      <c r="AH187" s="1"/>
      <c r="AI187" s="1"/>
      <c r="AJ187" s="1"/>
      <c r="AK187" s="1"/>
      <c r="AL187" s="1"/>
      <c r="AM187" s="1">
        <v>62583</v>
      </c>
      <c r="AN187" s="1">
        <v>32856</v>
      </c>
      <c r="AO187" s="4">
        <v>7077</v>
      </c>
      <c r="AP187" s="1">
        <v>3715</v>
      </c>
      <c r="AQ187" s="1"/>
      <c r="AR187" s="1"/>
      <c r="AS187" s="1"/>
      <c r="AT187" s="1"/>
      <c r="AU187" s="1"/>
      <c r="AV187" s="1"/>
      <c r="AW187" s="1"/>
      <c r="AX187" s="1"/>
      <c r="AY187" s="4"/>
      <c r="AZ187" s="1"/>
      <c r="BA187" s="4"/>
      <c r="BB187" s="4"/>
      <c r="BC187" s="4"/>
      <c r="BD187" s="1"/>
      <c r="BE187" s="1"/>
      <c r="BF187" s="1"/>
    </row>
    <row r="188" spans="1:58">
      <c r="A188" s="1">
        <v>7507</v>
      </c>
      <c r="B188" s="1">
        <v>2021</v>
      </c>
      <c r="C188" s="1" t="s">
        <v>123</v>
      </c>
      <c r="D188" s="1" t="s">
        <v>521</v>
      </c>
      <c r="E188" s="1">
        <v>58049</v>
      </c>
      <c r="F188" s="1" t="s">
        <v>992</v>
      </c>
      <c r="G188" s="1">
        <v>15477</v>
      </c>
      <c r="H188" s="1" t="s">
        <v>1171</v>
      </c>
      <c r="I188" s="1">
        <v>57420</v>
      </c>
      <c r="J188" s="1" t="s">
        <v>1017</v>
      </c>
      <c r="K188" s="1" t="s">
        <v>995</v>
      </c>
      <c r="L188" s="1" t="s">
        <v>996</v>
      </c>
      <c r="M188" s="1" t="s">
        <v>1007</v>
      </c>
      <c r="N188" s="1" t="s">
        <v>998</v>
      </c>
      <c r="O188" s="1" t="s">
        <v>999</v>
      </c>
      <c r="P188" s="1" t="s">
        <v>996</v>
      </c>
      <c r="Q188" s="1" t="s">
        <v>1000</v>
      </c>
      <c r="R188" s="1" t="s">
        <v>1009</v>
      </c>
      <c r="S188" s="1" t="s">
        <v>1010</v>
      </c>
      <c r="T188" s="1">
        <v>40.555689999999998</v>
      </c>
      <c r="U188" s="1">
        <v>-74.408360000000002</v>
      </c>
      <c r="V188" s="1"/>
      <c r="W188" s="1">
        <v>1</v>
      </c>
      <c r="X188" s="1">
        <v>1</v>
      </c>
      <c r="Y188" s="1" t="s">
        <v>128</v>
      </c>
      <c r="Z188" s="4" t="s">
        <v>38</v>
      </c>
      <c r="AA188" s="1"/>
      <c r="AB188" s="4">
        <v>1.142E-2</v>
      </c>
      <c r="AC188" s="4">
        <v>1.3</v>
      </c>
      <c r="AD188" s="1"/>
      <c r="AE188" s="1"/>
      <c r="AF188" s="1"/>
      <c r="AG188" s="1"/>
      <c r="AH188" s="1"/>
      <c r="AI188" s="1"/>
      <c r="AJ188" s="1"/>
      <c r="AK188" s="1"/>
      <c r="AL188" s="1"/>
      <c r="AM188" s="1">
        <v>1148</v>
      </c>
      <c r="AN188" s="1">
        <v>603</v>
      </c>
      <c r="AO188" s="4">
        <v>130</v>
      </c>
      <c r="AP188" s="1">
        <v>68</v>
      </c>
      <c r="AQ188" s="1"/>
      <c r="AR188" s="1"/>
      <c r="AS188" s="1"/>
      <c r="AT188" s="1"/>
      <c r="AU188" s="1"/>
      <c r="AV188" s="1"/>
      <c r="AW188" s="1"/>
      <c r="AX188" s="1"/>
      <c r="AY188" s="4"/>
      <c r="AZ188" s="1"/>
      <c r="BA188" s="4"/>
      <c r="BB188" s="4"/>
      <c r="BC188" s="4"/>
      <c r="BD188" s="1"/>
      <c r="BE188" s="1"/>
      <c r="BF188" s="1"/>
    </row>
    <row r="189" spans="1:58">
      <c r="A189" s="1">
        <v>7508</v>
      </c>
      <c r="B189" s="1">
        <v>2021</v>
      </c>
      <c r="C189" s="1" t="s">
        <v>123</v>
      </c>
      <c r="D189" s="1" t="s">
        <v>522</v>
      </c>
      <c r="E189" s="1">
        <v>60265</v>
      </c>
      <c r="F189" s="1" t="s">
        <v>1005</v>
      </c>
      <c r="G189" s="1">
        <v>9726</v>
      </c>
      <c r="H189" s="1" t="s">
        <v>1032</v>
      </c>
      <c r="I189" s="1">
        <v>56990</v>
      </c>
      <c r="J189" s="1" t="s">
        <v>994</v>
      </c>
      <c r="K189" s="1" t="s">
        <v>995</v>
      </c>
      <c r="L189" s="1" t="s">
        <v>996</v>
      </c>
      <c r="M189" s="1" t="s">
        <v>997</v>
      </c>
      <c r="N189" s="1" t="s">
        <v>998</v>
      </c>
      <c r="O189" s="1" t="s">
        <v>999</v>
      </c>
      <c r="P189" s="1" t="s">
        <v>996</v>
      </c>
      <c r="Q189" s="1" t="s">
        <v>1000</v>
      </c>
      <c r="R189" s="1" t="s">
        <v>1132</v>
      </c>
      <c r="S189" s="1" t="s">
        <v>1133</v>
      </c>
      <c r="T189" s="1">
        <v>40.523699999999998</v>
      </c>
      <c r="U189" s="1">
        <v>-74.843397999999993</v>
      </c>
      <c r="V189" s="1"/>
      <c r="W189" s="1">
        <v>1</v>
      </c>
      <c r="X189" s="1">
        <v>1</v>
      </c>
      <c r="Y189" s="1" t="s">
        <v>128</v>
      </c>
      <c r="Z189" s="4" t="s">
        <v>38</v>
      </c>
      <c r="AA189" s="1"/>
      <c r="AB189" s="4">
        <v>0.18234</v>
      </c>
      <c r="AC189" s="4">
        <v>4.4000000000000004</v>
      </c>
      <c r="AD189" s="1"/>
      <c r="AE189" s="1"/>
      <c r="AF189" s="1"/>
      <c r="AG189" s="1"/>
      <c r="AH189" s="1"/>
      <c r="AI189" s="1"/>
      <c r="AJ189" s="1"/>
      <c r="AK189" s="1"/>
      <c r="AL189" s="1"/>
      <c r="AM189" s="1">
        <v>62150</v>
      </c>
      <c r="AN189" s="1">
        <v>32628</v>
      </c>
      <c r="AO189" s="4">
        <v>7028</v>
      </c>
      <c r="AP189" s="1">
        <v>3690</v>
      </c>
      <c r="AQ189" s="1"/>
      <c r="AR189" s="1"/>
      <c r="AS189" s="1"/>
      <c r="AT189" s="1"/>
      <c r="AU189" s="1"/>
      <c r="AV189" s="1"/>
      <c r="AW189" s="1"/>
      <c r="AX189" s="1"/>
      <c r="AY189" s="4"/>
      <c r="AZ189" s="1"/>
      <c r="BA189" s="4"/>
      <c r="BB189" s="4"/>
      <c r="BC189" s="4"/>
      <c r="BD189" s="1"/>
      <c r="BE189" s="1"/>
      <c r="BF189" s="1"/>
    </row>
    <row r="190" spans="1:58">
      <c r="A190" s="1">
        <v>7509</v>
      </c>
      <c r="B190" s="1">
        <v>2021</v>
      </c>
      <c r="C190" s="1" t="s">
        <v>123</v>
      </c>
      <c r="D190" s="1" t="s">
        <v>524</v>
      </c>
      <c r="E190" s="1">
        <v>62739</v>
      </c>
      <c r="F190" s="1" t="s">
        <v>1022</v>
      </c>
      <c r="G190" s="1">
        <v>963</v>
      </c>
      <c r="H190" s="1" t="s">
        <v>1172</v>
      </c>
      <c r="I190" s="1">
        <v>62649</v>
      </c>
      <c r="J190" s="1" t="s">
        <v>994</v>
      </c>
      <c r="K190" s="1" t="s">
        <v>995</v>
      </c>
      <c r="L190" s="1" t="s">
        <v>996</v>
      </c>
      <c r="M190" s="1" t="s">
        <v>997</v>
      </c>
      <c r="N190" s="1" t="s">
        <v>998</v>
      </c>
      <c r="O190" s="1" t="s">
        <v>999</v>
      </c>
      <c r="P190" s="1" t="s">
        <v>996</v>
      </c>
      <c r="Q190" s="1" t="s">
        <v>1000</v>
      </c>
      <c r="R190" s="1" t="s">
        <v>1050</v>
      </c>
      <c r="S190" s="1" t="s">
        <v>1051</v>
      </c>
      <c r="T190" s="1">
        <v>39.409744000000003</v>
      </c>
      <c r="U190" s="1">
        <v>-75.218545000000006</v>
      </c>
      <c r="V190" s="1"/>
      <c r="W190" s="1">
        <v>1</v>
      </c>
      <c r="X190" s="1">
        <v>1</v>
      </c>
      <c r="Y190" s="1" t="s">
        <v>128</v>
      </c>
      <c r="Z190" s="4" t="s">
        <v>38</v>
      </c>
      <c r="AA190" s="1"/>
      <c r="AB190" s="4">
        <v>0.20902000000000001</v>
      </c>
      <c r="AC190" s="4">
        <v>3.8</v>
      </c>
      <c r="AD190" s="1"/>
      <c r="AE190" s="1"/>
      <c r="AF190" s="1"/>
      <c r="AG190" s="1"/>
      <c r="AH190" s="1"/>
      <c r="AI190" s="1"/>
      <c r="AJ190" s="1"/>
      <c r="AK190" s="1"/>
      <c r="AL190" s="1"/>
      <c r="AM190" s="1">
        <v>61528</v>
      </c>
      <c r="AN190" s="1">
        <v>32302</v>
      </c>
      <c r="AO190" s="4">
        <v>6958</v>
      </c>
      <c r="AP190" s="1">
        <v>3653</v>
      </c>
      <c r="AQ190" s="1"/>
      <c r="AR190" s="1"/>
      <c r="AS190" s="1"/>
      <c r="AT190" s="1"/>
      <c r="AU190" s="1"/>
      <c r="AV190" s="1"/>
      <c r="AW190" s="1"/>
      <c r="AX190" s="1"/>
      <c r="AY190" s="4"/>
      <c r="AZ190" s="1"/>
      <c r="BA190" s="4"/>
      <c r="BB190" s="4"/>
      <c r="BC190" s="4"/>
      <c r="BD190" s="1"/>
      <c r="BE190" s="1"/>
      <c r="BF190" s="1"/>
    </row>
    <row r="191" spans="1:58">
      <c r="A191" s="1">
        <v>7510</v>
      </c>
      <c r="B191" s="1">
        <v>2021</v>
      </c>
      <c r="C191" s="1" t="s">
        <v>123</v>
      </c>
      <c r="D191" s="1" t="s">
        <v>526</v>
      </c>
      <c r="E191" s="1">
        <v>62746</v>
      </c>
      <c r="F191" s="1" t="s">
        <v>1005</v>
      </c>
      <c r="G191" s="1">
        <v>9726</v>
      </c>
      <c r="H191" s="1" t="s">
        <v>526</v>
      </c>
      <c r="I191" s="1">
        <v>62666</v>
      </c>
      <c r="J191" s="1" t="s">
        <v>994</v>
      </c>
      <c r="K191" s="1" t="s">
        <v>995</v>
      </c>
      <c r="L191" s="1" t="s">
        <v>996</v>
      </c>
      <c r="M191" s="1" t="s">
        <v>997</v>
      </c>
      <c r="N191" s="1" t="s">
        <v>998</v>
      </c>
      <c r="O191" s="1" t="s">
        <v>999</v>
      </c>
      <c r="P191" s="1" t="s">
        <v>996</v>
      </c>
      <c r="Q191" s="1" t="s">
        <v>1000</v>
      </c>
      <c r="R191" s="1" t="s">
        <v>1047</v>
      </c>
      <c r="S191" s="1" t="s">
        <v>1048</v>
      </c>
      <c r="T191" s="1">
        <v>40.237803</v>
      </c>
      <c r="U191" s="1">
        <v>-74.314420999999996</v>
      </c>
      <c r="V191" s="1"/>
      <c r="W191" s="1">
        <v>1</v>
      </c>
      <c r="X191" s="1">
        <v>1</v>
      </c>
      <c r="Y191" s="1" t="s">
        <v>128</v>
      </c>
      <c r="Z191" s="4" t="s">
        <v>38</v>
      </c>
      <c r="AA191" s="1"/>
      <c r="AB191" s="4">
        <v>0.16078999999999999</v>
      </c>
      <c r="AC191" s="4">
        <v>3.4</v>
      </c>
      <c r="AD191" s="1"/>
      <c r="AE191" s="1"/>
      <c r="AF191" s="1"/>
      <c r="AG191" s="1"/>
      <c r="AH191" s="1"/>
      <c r="AI191" s="1"/>
      <c r="AJ191" s="1"/>
      <c r="AK191" s="1"/>
      <c r="AL191" s="1"/>
      <c r="AM191" s="1">
        <v>42349</v>
      </c>
      <c r="AN191" s="1">
        <v>22233</v>
      </c>
      <c r="AO191" s="4">
        <v>4789</v>
      </c>
      <c r="AP191" s="1">
        <v>2514</v>
      </c>
      <c r="AQ191" s="1"/>
      <c r="AR191" s="1"/>
      <c r="AS191" s="1"/>
      <c r="AT191" s="1"/>
      <c r="AU191" s="1"/>
      <c r="AV191" s="1"/>
      <c r="AW191" s="1"/>
      <c r="AX191" s="1"/>
      <c r="AY191" s="4"/>
      <c r="AZ191" s="1"/>
      <c r="BA191" s="4"/>
      <c r="BB191" s="4"/>
      <c r="BC191" s="4"/>
      <c r="BD191" s="1"/>
      <c r="BE191" s="1"/>
      <c r="BF191" s="1"/>
    </row>
    <row r="192" spans="1:58">
      <c r="A192" s="1">
        <v>7511</v>
      </c>
      <c r="B192" s="1">
        <v>2021</v>
      </c>
      <c r="C192" s="1" t="s">
        <v>123</v>
      </c>
      <c r="D192" s="1" t="s">
        <v>528</v>
      </c>
      <c r="E192" s="1">
        <v>59910</v>
      </c>
      <c r="F192" s="1" t="s">
        <v>1005</v>
      </c>
      <c r="G192" s="1">
        <v>9726</v>
      </c>
      <c r="H192" s="1" t="s">
        <v>528</v>
      </c>
      <c r="I192" s="1">
        <v>59678</v>
      </c>
      <c r="J192" s="1" t="s">
        <v>994</v>
      </c>
      <c r="K192" s="1" t="s">
        <v>995</v>
      </c>
      <c r="L192" s="1" t="s">
        <v>996</v>
      </c>
      <c r="M192" s="1" t="s">
        <v>997</v>
      </c>
      <c r="N192" s="1" t="s">
        <v>998</v>
      </c>
      <c r="O192" s="1" t="s">
        <v>999</v>
      </c>
      <c r="P192" s="1" t="s">
        <v>996</v>
      </c>
      <c r="Q192" s="1" t="s">
        <v>1000</v>
      </c>
      <c r="R192" s="1" t="s">
        <v>1063</v>
      </c>
      <c r="S192" s="1" t="s">
        <v>1064</v>
      </c>
      <c r="T192" s="1">
        <v>40.136696000000001</v>
      </c>
      <c r="U192" s="1">
        <v>-74.439667999999998</v>
      </c>
      <c r="V192" s="1"/>
      <c r="W192" s="1">
        <v>1</v>
      </c>
      <c r="X192" s="1">
        <v>1</v>
      </c>
      <c r="Y192" s="1" t="s">
        <v>128</v>
      </c>
      <c r="Z192" s="4" t="s">
        <v>38</v>
      </c>
      <c r="AA192" s="1"/>
      <c r="AB192" s="4">
        <v>0.19400999999999999</v>
      </c>
      <c r="AC192" s="4">
        <v>17</v>
      </c>
      <c r="AD192" s="1"/>
      <c r="AE192" s="1"/>
      <c r="AF192" s="1"/>
      <c r="AG192" s="1"/>
      <c r="AH192" s="1"/>
      <c r="AI192" s="1"/>
      <c r="AJ192" s="1"/>
      <c r="AK192" s="1"/>
      <c r="AL192" s="1"/>
      <c r="AM192" s="1">
        <v>255491</v>
      </c>
      <c r="AN192" s="1">
        <v>134131</v>
      </c>
      <c r="AO192" s="4">
        <v>28892</v>
      </c>
      <c r="AP192" s="1">
        <v>15168</v>
      </c>
      <c r="AQ192" s="1"/>
      <c r="AR192" s="1"/>
      <c r="AS192" s="1"/>
      <c r="AT192" s="1"/>
      <c r="AU192" s="1"/>
      <c r="AV192" s="1"/>
      <c r="AW192" s="1"/>
      <c r="AX192" s="1"/>
      <c r="AY192" s="4"/>
      <c r="AZ192" s="1"/>
      <c r="BA192" s="4"/>
      <c r="BB192" s="4"/>
      <c r="BC192" s="4"/>
      <c r="BD192" s="1"/>
      <c r="BE192" s="1"/>
      <c r="BF192" s="1"/>
    </row>
    <row r="193" spans="1:58">
      <c r="A193" s="1">
        <v>7512</v>
      </c>
      <c r="B193" s="1">
        <v>2021</v>
      </c>
      <c r="C193" s="1" t="s">
        <v>123</v>
      </c>
      <c r="D193" s="1" t="s">
        <v>1173</v>
      </c>
      <c r="E193" s="1">
        <v>2404</v>
      </c>
      <c r="F193" s="1" t="s">
        <v>992</v>
      </c>
      <c r="G193" s="1">
        <v>15477</v>
      </c>
      <c r="H193" s="1" t="s">
        <v>1067</v>
      </c>
      <c r="I193" s="1">
        <v>15147</v>
      </c>
      <c r="J193" s="1" t="s">
        <v>994</v>
      </c>
      <c r="K193" s="1" t="s">
        <v>995</v>
      </c>
      <c r="L193" s="1" t="s">
        <v>996</v>
      </c>
      <c r="M193" s="1" t="s">
        <v>997</v>
      </c>
      <c r="N193" s="1" t="s">
        <v>998</v>
      </c>
      <c r="O193" s="1" t="s">
        <v>999</v>
      </c>
      <c r="P193" s="1" t="s">
        <v>996</v>
      </c>
      <c r="Q193" s="1" t="s">
        <v>1000</v>
      </c>
      <c r="R193" s="1" t="s">
        <v>1018</v>
      </c>
      <c r="S193" s="1" t="s">
        <v>1019</v>
      </c>
      <c r="T193" s="1">
        <v>40.737282999999998</v>
      </c>
      <c r="U193" s="1">
        <v>-74.096463999999997</v>
      </c>
      <c r="V193" s="1" t="s">
        <v>1027</v>
      </c>
      <c r="W193" s="1">
        <v>10</v>
      </c>
      <c r="X193" s="1">
        <v>10</v>
      </c>
      <c r="Y193" s="1" t="s">
        <v>166</v>
      </c>
      <c r="Z193" s="4" t="s">
        <v>32</v>
      </c>
      <c r="AA193" s="1"/>
      <c r="AB193" s="4">
        <v>2.5389999999999999E-2</v>
      </c>
      <c r="AC193" s="4">
        <v>605</v>
      </c>
      <c r="AD193" s="1">
        <v>1</v>
      </c>
      <c r="AE193" s="1"/>
      <c r="AF193" s="1"/>
      <c r="AG193" s="1"/>
      <c r="AH193" s="1"/>
      <c r="AI193" s="1"/>
      <c r="AJ193" s="1"/>
      <c r="AK193" s="1">
        <v>1572493.52</v>
      </c>
      <c r="AL193" s="1">
        <v>790852.24800000002</v>
      </c>
      <c r="AM193" s="1">
        <v>1572493.52</v>
      </c>
      <c r="AN193" s="1">
        <v>790852.24800000002</v>
      </c>
      <c r="AO193" s="4">
        <v>134547</v>
      </c>
      <c r="AP193" s="1">
        <v>67668</v>
      </c>
      <c r="AQ193" s="1">
        <v>22.454999999999998</v>
      </c>
      <c r="AR193" s="1">
        <v>12.428000000000001</v>
      </c>
      <c r="AS193" s="1">
        <v>0.47499999999999998</v>
      </c>
      <c r="AT193" s="1">
        <v>93665.482000000004</v>
      </c>
      <c r="AU193" s="1">
        <v>3513.741</v>
      </c>
      <c r="AV193" s="1">
        <v>357.53699999999998</v>
      </c>
      <c r="AW193" s="1">
        <v>93762.676999999996</v>
      </c>
      <c r="AX193" s="1"/>
      <c r="AY193" s="4">
        <v>0.33400000000000002</v>
      </c>
      <c r="AZ193" s="1">
        <v>0.36699999999999999</v>
      </c>
      <c r="BA193" s="4">
        <v>7.0000000000000001E-3</v>
      </c>
      <c r="BB193" s="4">
        <v>1392.309</v>
      </c>
      <c r="BC193" s="4">
        <v>2.5999999999999999E-2</v>
      </c>
      <c r="BD193" s="1">
        <v>3.0000000000000001E-3</v>
      </c>
      <c r="BE193" s="1">
        <v>1393.7539999999999</v>
      </c>
      <c r="BF193" s="1"/>
    </row>
    <row r="194" spans="1:58">
      <c r="A194" s="1">
        <v>7513</v>
      </c>
      <c r="B194" s="1">
        <v>2021</v>
      </c>
      <c r="C194" s="1" t="s">
        <v>123</v>
      </c>
      <c r="D194" s="1" t="s">
        <v>531</v>
      </c>
      <c r="E194" s="1">
        <v>65466</v>
      </c>
      <c r="F194" s="1" t="s">
        <v>992</v>
      </c>
      <c r="G194" s="1">
        <v>15477</v>
      </c>
      <c r="H194" s="1" t="s">
        <v>992</v>
      </c>
      <c r="I194" s="1">
        <v>15477</v>
      </c>
      <c r="J194" s="1" t="s">
        <v>1077</v>
      </c>
      <c r="K194" s="1" t="s">
        <v>995</v>
      </c>
      <c r="L194" s="1" t="s">
        <v>996</v>
      </c>
      <c r="M194" s="1" t="s">
        <v>997</v>
      </c>
      <c r="N194" s="1" t="s">
        <v>998</v>
      </c>
      <c r="O194" s="1" t="s">
        <v>999</v>
      </c>
      <c r="P194" s="1" t="s">
        <v>996</v>
      </c>
      <c r="Q194" s="1" t="s">
        <v>1000</v>
      </c>
      <c r="R194" s="1" t="s">
        <v>1082</v>
      </c>
      <c r="S194" s="1" t="s">
        <v>1083</v>
      </c>
      <c r="T194" s="1">
        <v>39.79271</v>
      </c>
      <c r="U194" s="1">
        <v>-75.111379999999997</v>
      </c>
      <c r="V194" s="1"/>
      <c r="W194" s="1">
        <v>1</v>
      </c>
      <c r="X194" s="1">
        <v>1</v>
      </c>
      <c r="Y194" s="1" t="s">
        <v>128</v>
      </c>
      <c r="Z194" s="4" t="s">
        <v>38</v>
      </c>
      <c r="AA194" s="1"/>
      <c r="AB194" s="4">
        <v>0.32419999999999999</v>
      </c>
      <c r="AC194" s="4">
        <v>2</v>
      </c>
      <c r="AD194" s="1"/>
      <c r="AE194" s="1"/>
      <c r="AF194" s="1"/>
      <c r="AG194" s="1"/>
      <c r="AH194" s="1"/>
      <c r="AI194" s="1"/>
      <c r="AJ194" s="1"/>
      <c r="AK194" s="1"/>
      <c r="AL194" s="1"/>
      <c r="AM194" s="1">
        <v>50229</v>
      </c>
      <c r="AN194" s="1">
        <v>26369</v>
      </c>
      <c r="AO194" s="4">
        <v>5680</v>
      </c>
      <c r="AP194" s="1">
        <v>2982</v>
      </c>
      <c r="AQ194" s="1"/>
      <c r="AR194" s="1"/>
      <c r="AS194" s="1"/>
      <c r="AT194" s="1"/>
      <c r="AU194" s="1"/>
      <c r="AV194" s="1"/>
      <c r="AW194" s="1"/>
      <c r="AX194" s="1"/>
      <c r="AY194" s="4"/>
      <c r="AZ194" s="1"/>
      <c r="BA194" s="4"/>
      <c r="BB194" s="4"/>
      <c r="BC194" s="4"/>
      <c r="BD194" s="1"/>
      <c r="BE194" s="1"/>
      <c r="BF194" s="1"/>
    </row>
    <row r="195" spans="1:58">
      <c r="A195" s="1">
        <v>7514</v>
      </c>
      <c r="B195" s="1">
        <v>2021</v>
      </c>
      <c r="C195" s="1" t="s">
        <v>123</v>
      </c>
      <c r="D195" s="1" t="s">
        <v>533</v>
      </c>
      <c r="E195" s="1">
        <v>58877</v>
      </c>
      <c r="F195" s="1" t="s">
        <v>992</v>
      </c>
      <c r="G195" s="1">
        <v>15477</v>
      </c>
      <c r="H195" s="1" t="s">
        <v>992</v>
      </c>
      <c r="I195" s="1">
        <v>15477</v>
      </c>
      <c r="J195" s="1" t="s">
        <v>1077</v>
      </c>
      <c r="K195" s="1" t="s">
        <v>995</v>
      </c>
      <c r="L195" s="1" t="s">
        <v>996</v>
      </c>
      <c r="M195" s="1" t="s">
        <v>997</v>
      </c>
      <c r="N195" s="1" t="s">
        <v>998</v>
      </c>
      <c r="O195" s="1" t="s">
        <v>999</v>
      </c>
      <c r="P195" s="1" t="s">
        <v>996</v>
      </c>
      <c r="Q195" s="1" t="s">
        <v>1000</v>
      </c>
      <c r="R195" s="1" t="s">
        <v>1082</v>
      </c>
      <c r="S195" s="1" t="s">
        <v>1083</v>
      </c>
      <c r="T195" s="1">
        <v>39.793332999999997</v>
      </c>
      <c r="U195" s="1">
        <v>-75.106388999999993</v>
      </c>
      <c r="V195" s="1"/>
      <c r="W195" s="1">
        <v>1</v>
      </c>
      <c r="X195" s="1">
        <v>1</v>
      </c>
      <c r="Y195" s="1" t="s">
        <v>128</v>
      </c>
      <c r="Z195" s="4" t="s">
        <v>38</v>
      </c>
      <c r="AA195" s="1"/>
      <c r="AB195" s="4">
        <v>0.17591000000000001</v>
      </c>
      <c r="AC195" s="4">
        <v>8.6</v>
      </c>
      <c r="AD195" s="1"/>
      <c r="AE195" s="1"/>
      <c r="AF195" s="1"/>
      <c r="AG195" s="1"/>
      <c r="AH195" s="1"/>
      <c r="AI195" s="1"/>
      <c r="AJ195" s="1"/>
      <c r="AK195" s="1"/>
      <c r="AL195" s="1"/>
      <c r="AM195" s="1">
        <v>117187</v>
      </c>
      <c r="AN195" s="1">
        <v>61523</v>
      </c>
      <c r="AO195" s="4">
        <v>13252</v>
      </c>
      <c r="AP195" s="1">
        <v>6957</v>
      </c>
      <c r="AQ195" s="1"/>
      <c r="AR195" s="1"/>
      <c r="AS195" s="1"/>
      <c r="AT195" s="1"/>
      <c r="AU195" s="1"/>
      <c r="AV195" s="1"/>
      <c r="AW195" s="1"/>
      <c r="AX195" s="1"/>
      <c r="AY195" s="4"/>
      <c r="AZ195" s="1"/>
      <c r="BA195" s="4"/>
      <c r="BB195" s="4"/>
      <c r="BC195" s="4"/>
      <c r="BD195" s="1"/>
      <c r="BE195" s="1"/>
      <c r="BF195" s="1"/>
    </row>
    <row r="196" spans="1:58">
      <c r="A196" s="1">
        <v>7515</v>
      </c>
      <c r="B196" s="1">
        <v>2021</v>
      </c>
      <c r="C196" s="1" t="s">
        <v>123</v>
      </c>
      <c r="D196" s="1" t="s">
        <v>535</v>
      </c>
      <c r="E196" s="1">
        <v>59601</v>
      </c>
      <c r="F196" s="1" t="s">
        <v>992</v>
      </c>
      <c r="G196" s="1">
        <v>15477</v>
      </c>
      <c r="H196" s="1" t="s">
        <v>992</v>
      </c>
      <c r="I196" s="1">
        <v>15477</v>
      </c>
      <c r="J196" s="1" t="s">
        <v>1077</v>
      </c>
      <c r="K196" s="1" t="s">
        <v>995</v>
      </c>
      <c r="L196" s="1" t="s">
        <v>996</v>
      </c>
      <c r="M196" s="1" t="s">
        <v>997</v>
      </c>
      <c r="N196" s="1" t="s">
        <v>998</v>
      </c>
      <c r="O196" s="1" t="s">
        <v>999</v>
      </c>
      <c r="P196" s="1" t="s">
        <v>996</v>
      </c>
      <c r="Q196" s="1" t="s">
        <v>1000</v>
      </c>
      <c r="R196" s="1" t="s">
        <v>1029</v>
      </c>
      <c r="S196" s="1" t="s">
        <v>1030</v>
      </c>
      <c r="T196" s="1">
        <v>39.980277999999998</v>
      </c>
      <c r="U196" s="1">
        <v>-74.770278000000005</v>
      </c>
      <c r="V196" s="1"/>
      <c r="W196" s="1">
        <v>1</v>
      </c>
      <c r="X196" s="1">
        <v>1</v>
      </c>
      <c r="Y196" s="1" t="s">
        <v>128</v>
      </c>
      <c r="Z196" s="4" t="s">
        <v>38</v>
      </c>
      <c r="AA196" s="1"/>
      <c r="AB196" s="4">
        <v>0.19289000000000001</v>
      </c>
      <c r="AC196" s="4">
        <v>10</v>
      </c>
      <c r="AD196" s="1"/>
      <c r="AE196" s="1"/>
      <c r="AF196" s="1"/>
      <c r="AG196" s="1"/>
      <c r="AH196" s="1"/>
      <c r="AI196" s="1"/>
      <c r="AJ196" s="1"/>
      <c r="AK196" s="1"/>
      <c r="AL196" s="1"/>
      <c r="AM196" s="1">
        <v>149422</v>
      </c>
      <c r="AN196" s="1">
        <v>78445</v>
      </c>
      <c r="AO196" s="4">
        <v>16897</v>
      </c>
      <c r="AP196" s="1">
        <v>8871</v>
      </c>
      <c r="AQ196" s="1"/>
      <c r="AR196" s="1"/>
      <c r="AS196" s="1"/>
      <c r="AT196" s="1"/>
      <c r="AU196" s="1"/>
      <c r="AV196" s="1"/>
      <c r="AW196" s="1"/>
      <c r="AX196" s="1"/>
      <c r="AY196" s="4"/>
      <c r="AZ196" s="1"/>
      <c r="BA196" s="4"/>
      <c r="BB196" s="4"/>
      <c r="BC196" s="4"/>
      <c r="BD196" s="1"/>
      <c r="BE196" s="1"/>
      <c r="BF196" s="1"/>
    </row>
    <row r="197" spans="1:58">
      <c r="A197" s="1">
        <v>7516</v>
      </c>
      <c r="B197" s="1">
        <v>2021</v>
      </c>
      <c r="C197" s="1" t="s">
        <v>123</v>
      </c>
      <c r="D197" s="1" t="s">
        <v>537</v>
      </c>
      <c r="E197" s="1">
        <v>64142</v>
      </c>
      <c r="F197" s="1" t="s">
        <v>992</v>
      </c>
      <c r="G197" s="1">
        <v>15477</v>
      </c>
      <c r="H197" s="1" t="s">
        <v>1174</v>
      </c>
      <c r="I197" s="1">
        <v>60571</v>
      </c>
      <c r="J197" s="1" t="s">
        <v>994</v>
      </c>
      <c r="K197" s="1" t="s">
        <v>995</v>
      </c>
      <c r="L197" s="1" t="s">
        <v>996</v>
      </c>
      <c r="M197" s="1" t="s">
        <v>997</v>
      </c>
      <c r="N197" s="1" t="s">
        <v>998</v>
      </c>
      <c r="O197" s="1" t="s">
        <v>999</v>
      </c>
      <c r="P197" s="1" t="s">
        <v>996</v>
      </c>
      <c r="Q197" s="1" t="s">
        <v>1000</v>
      </c>
      <c r="R197" s="1" t="s">
        <v>1001</v>
      </c>
      <c r="S197" s="1" t="s">
        <v>1002</v>
      </c>
      <c r="T197" s="1">
        <v>40.570447999999999</v>
      </c>
      <c r="U197" s="1">
        <v>-74.639510000000001</v>
      </c>
      <c r="V197" s="1"/>
      <c r="W197" s="1">
        <v>1</v>
      </c>
      <c r="X197" s="1">
        <v>1</v>
      </c>
      <c r="Y197" s="1" t="s">
        <v>166</v>
      </c>
      <c r="Z197" s="4" t="s">
        <v>32</v>
      </c>
      <c r="AA197" s="1"/>
      <c r="AB197" s="4">
        <v>2.5930000000000002E-2</v>
      </c>
      <c r="AC197" s="4">
        <v>3.2</v>
      </c>
      <c r="AD197" s="1">
        <v>1</v>
      </c>
      <c r="AE197" s="1"/>
      <c r="AF197" s="1"/>
      <c r="AG197" s="1"/>
      <c r="AH197" s="1"/>
      <c r="AI197" s="1"/>
      <c r="AJ197" s="1"/>
      <c r="AK197" s="1">
        <v>8473</v>
      </c>
      <c r="AL197" s="1">
        <v>4268</v>
      </c>
      <c r="AM197" s="1">
        <v>8473</v>
      </c>
      <c r="AN197" s="1">
        <v>4268</v>
      </c>
      <c r="AO197" s="4">
        <v>727</v>
      </c>
      <c r="AP197" s="1">
        <v>366</v>
      </c>
      <c r="AQ197" s="1">
        <v>11.285</v>
      </c>
      <c r="AR197" s="1">
        <v>5.6849999999999996</v>
      </c>
      <c r="AS197" s="1">
        <v>1.4E-2</v>
      </c>
      <c r="AT197" s="1">
        <v>495.2</v>
      </c>
      <c r="AU197" s="1">
        <v>18.68</v>
      </c>
      <c r="AV197" s="1">
        <v>1.8680000000000001</v>
      </c>
      <c r="AW197" s="1">
        <v>495.71199999999999</v>
      </c>
      <c r="AX197" s="1"/>
      <c r="AY197" s="4">
        <v>31.045000000000002</v>
      </c>
      <c r="AZ197" s="1">
        <v>31.065999999999999</v>
      </c>
      <c r="BA197" s="4">
        <v>3.6999999999999998E-2</v>
      </c>
      <c r="BB197" s="4">
        <v>1362.3109999999999</v>
      </c>
      <c r="BC197" s="4">
        <v>2.5999999999999999E-2</v>
      </c>
      <c r="BD197" s="1">
        <v>3.0000000000000001E-3</v>
      </c>
      <c r="BE197" s="1">
        <v>1363.7190000000001</v>
      </c>
      <c r="BF197" s="1"/>
    </row>
    <row r="198" spans="1:58">
      <c r="A198" s="1">
        <v>7517</v>
      </c>
      <c r="B198" s="1">
        <v>2021</v>
      </c>
      <c r="C198" s="1" t="s">
        <v>123</v>
      </c>
      <c r="D198" s="1" t="s">
        <v>539</v>
      </c>
      <c r="E198" s="1">
        <v>63503</v>
      </c>
      <c r="F198" s="1" t="s">
        <v>1005</v>
      </c>
      <c r="G198" s="1">
        <v>9726</v>
      </c>
      <c r="H198" s="1" t="s">
        <v>1140</v>
      </c>
      <c r="I198" s="1">
        <v>56769</v>
      </c>
      <c r="J198" s="1" t="s">
        <v>994</v>
      </c>
      <c r="K198" s="1" t="s">
        <v>995</v>
      </c>
      <c r="L198" s="1" t="s">
        <v>996</v>
      </c>
      <c r="M198" s="1" t="s">
        <v>997</v>
      </c>
      <c r="N198" s="1" t="s">
        <v>998</v>
      </c>
      <c r="O198" s="1" t="s">
        <v>999</v>
      </c>
      <c r="P198" s="1" t="s">
        <v>996</v>
      </c>
      <c r="Q198" s="1" t="s">
        <v>1000</v>
      </c>
      <c r="R198" s="1" t="s">
        <v>1063</v>
      </c>
      <c r="S198" s="1" t="s">
        <v>1064</v>
      </c>
      <c r="T198" s="1">
        <v>40.024000000000001</v>
      </c>
      <c r="U198" s="1">
        <v>-74.311999999999998</v>
      </c>
      <c r="V198" s="1"/>
      <c r="W198" s="1">
        <v>1</v>
      </c>
      <c r="X198" s="1">
        <v>1</v>
      </c>
      <c r="Y198" s="1" t="s">
        <v>128</v>
      </c>
      <c r="Z198" s="4" t="s">
        <v>38</v>
      </c>
      <c r="AA198" s="1"/>
      <c r="AB198" s="4">
        <v>0.18210000000000001</v>
      </c>
      <c r="AC198" s="4">
        <v>9.6</v>
      </c>
      <c r="AD198" s="1"/>
      <c r="AE198" s="1"/>
      <c r="AF198" s="1"/>
      <c r="AG198" s="1"/>
      <c r="AH198" s="1"/>
      <c r="AI198" s="1"/>
      <c r="AJ198" s="1"/>
      <c r="AK198" s="1"/>
      <c r="AL198" s="1"/>
      <c r="AM198" s="1">
        <v>135423</v>
      </c>
      <c r="AN198" s="1">
        <v>71097</v>
      </c>
      <c r="AO198" s="4">
        <v>15314</v>
      </c>
      <c r="AP198" s="1">
        <v>8040</v>
      </c>
      <c r="AQ198" s="1"/>
      <c r="AR198" s="1"/>
      <c r="AS198" s="1"/>
      <c r="AT198" s="1"/>
      <c r="AU198" s="1"/>
      <c r="AV198" s="1"/>
      <c r="AW198" s="1"/>
      <c r="AX198" s="1"/>
      <c r="AY198" s="4"/>
      <c r="AZ198" s="1"/>
      <c r="BA198" s="4"/>
      <c r="BB198" s="4"/>
      <c r="BC198" s="4"/>
      <c r="BD198" s="1"/>
      <c r="BE198" s="1"/>
      <c r="BF198" s="1"/>
    </row>
    <row r="199" spans="1:58">
      <c r="A199" s="1">
        <v>7518</v>
      </c>
      <c r="B199" s="1">
        <v>2021</v>
      </c>
      <c r="C199" s="1" t="s">
        <v>123</v>
      </c>
      <c r="D199" s="1" t="s">
        <v>1175</v>
      </c>
      <c r="E199" s="1">
        <v>54640</v>
      </c>
      <c r="F199" s="1" t="s">
        <v>1005</v>
      </c>
      <c r="G199" s="1">
        <v>9726</v>
      </c>
      <c r="H199" s="1" t="s">
        <v>1176</v>
      </c>
      <c r="I199" s="1">
        <v>60789</v>
      </c>
      <c r="J199" s="1" t="s">
        <v>994</v>
      </c>
      <c r="K199" s="1" t="s">
        <v>995</v>
      </c>
      <c r="L199" s="1" t="s">
        <v>996</v>
      </c>
      <c r="M199" s="1" t="s">
        <v>997</v>
      </c>
      <c r="N199" s="1" t="s">
        <v>998</v>
      </c>
      <c r="O199" s="1" t="s">
        <v>999</v>
      </c>
      <c r="P199" s="1" t="s">
        <v>996</v>
      </c>
      <c r="Q199" s="1" t="s">
        <v>1000</v>
      </c>
      <c r="R199" s="1" t="s">
        <v>1063</v>
      </c>
      <c r="S199" s="1" t="s">
        <v>1064</v>
      </c>
      <c r="T199" s="1">
        <v>40.061300000000003</v>
      </c>
      <c r="U199" s="1">
        <v>-74.168599999999998</v>
      </c>
      <c r="V199" s="1" t="s">
        <v>1027</v>
      </c>
      <c r="W199" s="1">
        <v>2</v>
      </c>
      <c r="X199" s="1">
        <v>3</v>
      </c>
      <c r="Y199" s="1" t="s">
        <v>166</v>
      </c>
      <c r="Z199" s="4" t="s">
        <v>32</v>
      </c>
      <c r="AA199" s="1"/>
      <c r="AB199" s="4">
        <v>0.13292000000000001</v>
      </c>
      <c r="AC199" s="4">
        <v>236.8</v>
      </c>
      <c r="AD199" s="1">
        <v>1</v>
      </c>
      <c r="AE199" s="1"/>
      <c r="AF199" s="1"/>
      <c r="AG199" s="1"/>
      <c r="AH199" s="1"/>
      <c r="AI199" s="1"/>
      <c r="AJ199" s="1"/>
      <c r="AK199" s="1">
        <v>2260458.358</v>
      </c>
      <c r="AL199" s="1">
        <v>1697277.057</v>
      </c>
      <c r="AM199" s="1">
        <v>2260458.358</v>
      </c>
      <c r="AN199" s="1">
        <v>1697277.057</v>
      </c>
      <c r="AO199" s="4">
        <v>275725</v>
      </c>
      <c r="AP199" s="1">
        <v>207315</v>
      </c>
      <c r="AQ199" s="1">
        <v>20.946999999999999</v>
      </c>
      <c r="AR199" s="1">
        <v>15.36</v>
      </c>
      <c r="AS199" s="1">
        <v>0.67800000000000005</v>
      </c>
      <c r="AT199" s="1">
        <v>134338.50899999999</v>
      </c>
      <c r="AU199" s="1">
        <v>4819.7569999999996</v>
      </c>
      <c r="AV199" s="1">
        <v>481.976</v>
      </c>
      <c r="AW199" s="1">
        <v>134470.57</v>
      </c>
      <c r="AX199" s="1"/>
      <c r="AY199" s="4">
        <v>0.152</v>
      </c>
      <c r="AZ199" s="1">
        <v>0.14799999999999999</v>
      </c>
      <c r="BA199" s="4">
        <v>5.0000000000000001E-3</v>
      </c>
      <c r="BB199" s="4">
        <v>974.43799999999999</v>
      </c>
      <c r="BC199" s="4">
        <v>1.7000000000000001E-2</v>
      </c>
      <c r="BD199" s="1">
        <v>2E-3</v>
      </c>
      <c r="BE199" s="1">
        <v>975.39599999999996</v>
      </c>
      <c r="BF199" s="1"/>
    </row>
    <row r="200" spans="1:58">
      <c r="A200" s="1">
        <v>7519</v>
      </c>
      <c r="B200" s="1">
        <v>2021</v>
      </c>
      <c r="C200" s="1" t="s">
        <v>123</v>
      </c>
      <c r="D200" s="1" t="s">
        <v>541</v>
      </c>
      <c r="E200" s="1">
        <v>62454</v>
      </c>
      <c r="F200" s="1" t="s">
        <v>1005</v>
      </c>
      <c r="G200" s="1">
        <v>9726</v>
      </c>
      <c r="H200" s="1" t="s">
        <v>1031</v>
      </c>
      <c r="I200" s="1">
        <v>61944</v>
      </c>
      <c r="J200" s="1" t="s">
        <v>994</v>
      </c>
      <c r="K200" s="1" t="s">
        <v>995</v>
      </c>
      <c r="L200" s="1" t="s">
        <v>996</v>
      </c>
      <c r="M200" s="1" t="s">
        <v>997</v>
      </c>
      <c r="N200" s="1" t="s">
        <v>998</v>
      </c>
      <c r="O200" s="1" t="s">
        <v>999</v>
      </c>
      <c r="P200" s="1" t="s">
        <v>996</v>
      </c>
      <c r="Q200" s="1" t="s">
        <v>1000</v>
      </c>
      <c r="R200" s="1" t="s">
        <v>1063</v>
      </c>
      <c r="S200" s="1" t="s">
        <v>1064</v>
      </c>
      <c r="T200" s="1">
        <v>40.070900000000002</v>
      </c>
      <c r="U200" s="1">
        <v>-74.180800000000005</v>
      </c>
      <c r="V200" s="1"/>
      <c r="W200" s="1">
        <v>1</v>
      </c>
      <c r="X200" s="1">
        <v>1</v>
      </c>
      <c r="Y200" s="1" t="s">
        <v>128</v>
      </c>
      <c r="Z200" s="4" t="s">
        <v>38</v>
      </c>
      <c r="AA200" s="1"/>
      <c r="AB200" s="4">
        <v>0.121</v>
      </c>
      <c r="AC200" s="4">
        <v>1</v>
      </c>
      <c r="AD200" s="1"/>
      <c r="AE200" s="1"/>
      <c r="AF200" s="1"/>
      <c r="AG200" s="1"/>
      <c r="AH200" s="1"/>
      <c r="AI200" s="1"/>
      <c r="AJ200" s="1"/>
      <c r="AK200" s="1"/>
      <c r="AL200" s="1"/>
      <c r="AM200" s="1">
        <v>9375</v>
      </c>
      <c r="AN200" s="1">
        <v>4922</v>
      </c>
      <c r="AO200" s="4">
        <v>1060</v>
      </c>
      <c r="AP200" s="1">
        <v>556</v>
      </c>
      <c r="AQ200" s="1"/>
      <c r="AR200" s="1"/>
      <c r="AS200" s="1"/>
      <c r="AT200" s="1"/>
      <c r="AU200" s="1"/>
      <c r="AV200" s="1"/>
      <c r="AW200" s="1"/>
      <c r="AX200" s="1"/>
      <c r="AY200" s="4"/>
      <c r="AZ200" s="1"/>
      <c r="BA200" s="4"/>
      <c r="BB200" s="4"/>
      <c r="BC200" s="4"/>
      <c r="BD200" s="1"/>
      <c r="BE200" s="1"/>
      <c r="BF200" s="1"/>
    </row>
    <row r="201" spans="1:58">
      <c r="A201" s="1">
        <v>7520</v>
      </c>
      <c r="B201" s="1">
        <v>2021</v>
      </c>
      <c r="C201" s="1" t="s">
        <v>123</v>
      </c>
      <c r="D201" s="1" t="s">
        <v>542</v>
      </c>
      <c r="E201" s="1">
        <v>57488</v>
      </c>
      <c r="F201" s="1" t="s">
        <v>1005</v>
      </c>
      <c r="G201" s="1">
        <v>9726</v>
      </c>
      <c r="H201" s="1" t="s">
        <v>1140</v>
      </c>
      <c r="I201" s="1">
        <v>56769</v>
      </c>
      <c r="J201" s="1" t="s">
        <v>994</v>
      </c>
      <c r="K201" s="1" t="s">
        <v>995</v>
      </c>
      <c r="L201" s="1" t="s">
        <v>996</v>
      </c>
      <c r="M201" s="1" t="s">
        <v>997</v>
      </c>
      <c r="N201" s="1" t="s">
        <v>998</v>
      </c>
      <c r="O201" s="1" t="s">
        <v>999</v>
      </c>
      <c r="P201" s="1" t="s">
        <v>996</v>
      </c>
      <c r="Q201" s="1" t="s">
        <v>1000</v>
      </c>
      <c r="R201" s="1" t="s">
        <v>1132</v>
      </c>
      <c r="S201" s="1" t="s">
        <v>1133</v>
      </c>
      <c r="T201" s="1">
        <v>40.675832999999997</v>
      </c>
      <c r="U201" s="1">
        <v>-74.912222</v>
      </c>
      <c r="V201" s="1"/>
      <c r="W201" s="1">
        <v>1</v>
      </c>
      <c r="X201" s="1">
        <v>1</v>
      </c>
      <c r="Y201" s="1" t="s">
        <v>128</v>
      </c>
      <c r="Z201" s="4" t="s">
        <v>38</v>
      </c>
      <c r="AA201" s="1"/>
      <c r="AB201" s="4">
        <v>0.14560999999999999</v>
      </c>
      <c r="AC201" s="4">
        <v>2</v>
      </c>
      <c r="AD201" s="1"/>
      <c r="AE201" s="1"/>
      <c r="AF201" s="1"/>
      <c r="AG201" s="1"/>
      <c r="AH201" s="1"/>
      <c r="AI201" s="1"/>
      <c r="AJ201" s="1"/>
      <c r="AK201" s="1"/>
      <c r="AL201" s="1"/>
      <c r="AM201" s="1">
        <v>22558</v>
      </c>
      <c r="AN201" s="1">
        <v>11843</v>
      </c>
      <c r="AO201" s="4">
        <v>2551</v>
      </c>
      <c r="AP201" s="1">
        <v>1339</v>
      </c>
      <c r="AQ201" s="1"/>
      <c r="AR201" s="1"/>
      <c r="AS201" s="1"/>
      <c r="AT201" s="1"/>
      <c r="AU201" s="1"/>
      <c r="AV201" s="1"/>
      <c r="AW201" s="1"/>
      <c r="AX201" s="1"/>
      <c r="AY201" s="4"/>
      <c r="AZ201" s="1"/>
      <c r="BA201" s="4"/>
      <c r="BB201" s="4"/>
      <c r="BC201" s="4"/>
      <c r="BD201" s="1"/>
      <c r="BE201" s="1"/>
      <c r="BF201" s="1"/>
    </row>
    <row r="202" spans="1:58">
      <c r="A202" s="1">
        <v>7521</v>
      </c>
      <c r="B202" s="1">
        <v>2021</v>
      </c>
      <c r="C202" s="1" t="s">
        <v>123</v>
      </c>
      <c r="D202" s="1" t="s">
        <v>1177</v>
      </c>
      <c r="E202" s="1">
        <v>50006</v>
      </c>
      <c r="F202" s="1" t="s">
        <v>1054</v>
      </c>
      <c r="G202" s="1">
        <v>4226</v>
      </c>
      <c r="H202" s="1" t="s">
        <v>1178</v>
      </c>
      <c r="I202" s="1">
        <v>3890</v>
      </c>
      <c r="J202" s="1" t="s">
        <v>1085</v>
      </c>
      <c r="K202" s="1" t="s">
        <v>1056</v>
      </c>
      <c r="L202" s="1" t="s">
        <v>1057</v>
      </c>
      <c r="M202" s="1" t="s">
        <v>997</v>
      </c>
      <c r="N202" s="1" t="s">
        <v>1058</v>
      </c>
      <c r="O202" s="1" t="s">
        <v>1059</v>
      </c>
      <c r="P202" s="1" t="s">
        <v>1060</v>
      </c>
      <c r="Q202" s="1" t="s">
        <v>1000</v>
      </c>
      <c r="R202" s="1" t="s">
        <v>1040</v>
      </c>
      <c r="S202" s="1" t="s">
        <v>1041</v>
      </c>
      <c r="T202" s="1">
        <v>40.632199999999997</v>
      </c>
      <c r="U202" s="1">
        <v>-74.215599999999995</v>
      </c>
      <c r="V202" s="1" t="s">
        <v>1027</v>
      </c>
      <c r="W202" s="1">
        <v>6</v>
      </c>
      <c r="X202" s="1">
        <v>9</v>
      </c>
      <c r="Y202" s="1" t="s">
        <v>166</v>
      </c>
      <c r="Z202" s="4" t="s">
        <v>32</v>
      </c>
      <c r="AA202" s="1"/>
      <c r="AB202" s="4">
        <v>0.65863000000000005</v>
      </c>
      <c r="AC202" s="4">
        <v>974.1</v>
      </c>
      <c r="AD202" s="1">
        <v>0.23560908660642499</v>
      </c>
      <c r="AE202" s="1"/>
      <c r="AF202" s="1" t="s">
        <v>1027</v>
      </c>
      <c r="AG202" s="1">
        <v>15065435.199999999</v>
      </c>
      <c r="AH202" s="1">
        <v>1.2729999999999999</v>
      </c>
      <c r="AI202" s="1">
        <v>0.62930600000000003</v>
      </c>
      <c r="AJ202" s="1"/>
      <c r="AK202" s="1">
        <v>32645806.237</v>
      </c>
      <c r="AL202" s="1">
        <v>13410164.595000001</v>
      </c>
      <c r="AM202" s="1">
        <v>32645806.237</v>
      </c>
      <c r="AN202" s="1">
        <v>13410164.595000001</v>
      </c>
      <c r="AO202" s="4">
        <v>5620205</v>
      </c>
      <c r="AP202" s="1">
        <v>2338534</v>
      </c>
      <c r="AQ202" s="1">
        <v>302.44900000000001</v>
      </c>
      <c r="AR202" s="1">
        <v>121.786</v>
      </c>
      <c r="AS202" s="1">
        <v>9.84</v>
      </c>
      <c r="AT202" s="1">
        <v>1941486.4890000001</v>
      </c>
      <c r="AU202" s="1">
        <v>80735.339000000007</v>
      </c>
      <c r="AV202" s="1">
        <v>8323.6790000000001</v>
      </c>
      <c r="AW202" s="1">
        <v>1943735.909</v>
      </c>
      <c r="AX202" s="1"/>
      <c r="AY202" s="4">
        <v>0.108</v>
      </c>
      <c r="AZ202" s="1">
        <v>0.104</v>
      </c>
      <c r="BA202" s="4">
        <v>4.0000000000000001E-3</v>
      </c>
      <c r="BB202" s="4">
        <v>690.89499999999998</v>
      </c>
      <c r="BC202" s="4">
        <v>1.4E-2</v>
      </c>
      <c r="BD202" s="1">
        <v>1E-3</v>
      </c>
      <c r="BE202" s="1">
        <v>691.69600000000003</v>
      </c>
      <c r="BF202" s="1"/>
    </row>
    <row r="203" spans="1:58">
      <c r="A203" s="1">
        <v>7522</v>
      </c>
      <c r="B203" s="1">
        <v>2021</v>
      </c>
      <c r="C203" s="1" t="s">
        <v>123</v>
      </c>
      <c r="D203" s="1" t="s">
        <v>1179</v>
      </c>
      <c r="E203" s="1">
        <v>2406</v>
      </c>
      <c r="F203" s="1" t="s">
        <v>992</v>
      </c>
      <c r="G203" s="1">
        <v>15477</v>
      </c>
      <c r="H203" s="1" t="s">
        <v>1067</v>
      </c>
      <c r="I203" s="1">
        <v>15147</v>
      </c>
      <c r="J203" s="1" t="s">
        <v>994</v>
      </c>
      <c r="K203" s="1" t="s">
        <v>995</v>
      </c>
      <c r="L203" s="1" t="s">
        <v>996</v>
      </c>
      <c r="M203" s="1" t="s">
        <v>997</v>
      </c>
      <c r="N203" s="1" t="s">
        <v>998</v>
      </c>
      <c r="O203" s="1" t="s">
        <v>999</v>
      </c>
      <c r="P203" s="1" t="s">
        <v>996</v>
      </c>
      <c r="Q203" s="1" t="s">
        <v>1000</v>
      </c>
      <c r="R203" s="1" t="s">
        <v>1040</v>
      </c>
      <c r="S203" s="1" t="s">
        <v>1041</v>
      </c>
      <c r="T203" s="1">
        <v>40.621699999999997</v>
      </c>
      <c r="U203" s="1">
        <v>-74.2072</v>
      </c>
      <c r="V203" s="1" t="s">
        <v>1027</v>
      </c>
      <c r="W203" s="1">
        <v>8</v>
      </c>
      <c r="X203" s="1">
        <v>10</v>
      </c>
      <c r="Y203" s="1" t="s">
        <v>166</v>
      </c>
      <c r="Z203" s="4" t="s">
        <v>32</v>
      </c>
      <c r="AA203" s="1"/>
      <c r="AB203" s="4">
        <v>0.23219999999999999</v>
      </c>
      <c r="AC203" s="4">
        <v>1740</v>
      </c>
      <c r="AD203" s="1">
        <v>0.94632964624993399</v>
      </c>
      <c r="AE203" s="1"/>
      <c r="AF203" s="1"/>
      <c r="AG203" s="1"/>
      <c r="AH203" s="1"/>
      <c r="AI203" s="1"/>
      <c r="AJ203" s="1"/>
      <c r="AK203" s="1">
        <v>26695184.774999999</v>
      </c>
      <c r="AL203" s="1">
        <v>15717438.923</v>
      </c>
      <c r="AM203" s="1">
        <v>26695184.774999999</v>
      </c>
      <c r="AN203" s="1">
        <v>15717438.923</v>
      </c>
      <c r="AO203" s="4">
        <v>3539319</v>
      </c>
      <c r="AP203" s="1">
        <v>2101475</v>
      </c>
      <c r="AQ203" s="1">
        <v>126.483</v>
      </c>
      <c r="AR203" s="1">
        <v>67.322000000000003</v>
      </c>
      <c r="AS203" s="1">
        <v>8.0150000000000006</v>
      </c>
      <c r="AT203" s="1">
        <v>1586772.132</v>
      </c>
      <c r="AU203" s="1">
        <v>59676.641000000003</v>
      </c>
      <c r="AV203" s="1">
        <v>5976.5789999999997</v>
      </c>
      <c r="AW203" s="1">
        <v>1588408.6</v>
      </c>
      <c r="AX203" s="1"/>
      <c r="AY203" s="4">
        <v>7.0999999999999994E-2</v>
      </c>
      <c r="AZ203" s="1">
        <v>6.4000000000000001E-2</v>
      </c>
      <c r="BA203" s="4">
        <v>5.0000000000000001E-3</v>
      </c>
      <c r="BB203" s="4">
        <v>896.654</v>
      </c>
      <c r="BC203" s="4">
        <v>1.7000000000000001E-2</v>
      </c>
      <c r="BD203" s="1">
        <v>2E-3</v>
      </c>
      <c r="BE203" s="1">
        <v>897.57899999999995</v>
      </c>
      <c r="BF203" s="1"/>
    </row>
    <row r="204" spans="1:58">
      <c r="A204" s="1">
        <v>7523</v>
      </c>
      <c r="B204" s="1">
        <v>2021</v>
      </c>
      <c r="C204" s="1" t="s">
        <v>123</v>
      </c>
      <c r="D204" s="1" t="s">
        <v>550</v>
      </c>
      <c r="E204" s="1">
        <v>65368</v>
      </c>
      <c r="F204" s="1" t="s">
        <v>992</v>
      </c>
      <c r="G204" s="1">
        <v>15477</v>
      </c>
      <c r="H204" s="1" t="s">
        <v>1180</v>
      </c>
      <c r="I204" s="1">
        <v>64686</v>
      </c>
      <c r="J204" s="1" t="s">
        <v>994</v>
      </c>
      <c r="K204" s="1" t="s">
        <v>995</v>
      </c>
      <c r="L204" s="1" t="s">
        <v>996</v>
      </c>
      <c r="M204" s="1" t="s">
        <v>1007</v>
      </c>
      <c r="N204" s="1" t="s">
        <v>998</v>
      </c>
      <c r="O204" s="1" t="s">
        <v>999</v>
      </c>
      <c r="P204" s="1" t="s">
        <v>996</v>
      </c>
      <c r="Q204" s="1" t="s">
        <v>1000</v>
      </c>
      <c r="R204" s="1" t="s">
        <v>1040</v>
      </c>
      <c r="S204" s="1" t="s">
        <v>1041</v>
      </c>
      <c r="T204" s="1">
        <v>40.603949999999998</v>
      </c>
      <c r="U204" s="1">
        <v>-74.245490000000004</v>
      </c>
      <c r="V204" s="1"/>
      <c r="W204" s="1">
        <v>1</v>
      </c>
      <c r="X204" s="1">
        <v>1</v>
      </c>
      <c r="Y204" s="1" t="s">
        <v>128</v>
      </c>
      <c r="Z204" s="4" t="s">
        <v>38</v>
      </c>
      <c r="AA204" s="1"/>
      <c r="AB204" s="4">
        <v>0</v>
      </c>
      <c r="AC204" s="4">
        <v>4</v>
      </c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4">
        <v>0</v>
      </c>
      <c r="AP204" s="1">
        <v>0</v>
      </c>
      <c r="AQ204" s="1"/>
      <c r="AR204" s="1"/>
      <c r="AS204" s="1"/>
      <c r="AT204" s="1"/>
      <c r="AU204" s="1"/>
      <c r="AV204" s="1"/>
      <c r="AW204" s="1"/>
      <c r="AX204" s="1"/>
      <c r="AY204" s="4"/>
      <c r="AZ204" s="1"/>
      <c r="BA204" s="4"/>
      <c r="BB204" s="4"/>
      <c r="BC204" s="4"/>
      <c r="BD204" s="1"/>
      <c r="BE204" s="1"/>
      <c r="BF204" s="1"/>
    </row>
    <row r="205" spans="1:58">
      <c r="A205" s="1">
        <v>7524</v>
      </c>
      <c r="B205" s="1">
        <v>2021</v>
      </c>
      <c r="C205" s="1" t="s">
        <v>123</v>
      </c>
      <c r="D205" s="1" t="s">
        <v>552</v>
      </c>
      <c r="E205" s="1">
        <v>57381</v>
      </c>
      <c r="F205" s="1" t="s">
        <v>992</v>
      </c>
      <c r="G205" s="1">
        <v>15477</v>
      </c>
      <c r="H205" s="1" t="s">
        <v>992</v>
      </c>
      <c r="I205" s="1">
        <v>15477</v>
      </c>
      <c r="J205" s="1" t="s">
        <v>1077</v>
      </c>
      <c r="K205" s="1" t="s">
        <v>995</v>
      </c>
      <c r="L205" s="1" t="s">
        <v>996</v>
      </c>
      <c r="M205" s="1" t="s">
        <v>997</v>
      </c>
      <c r="N205" s="1" t="s">
        <v>998</v>
      </c>
      <c r="O205" s="1" t="s">
        <v>999</v>
      </c>
      <c r="P205" s="1" t="s">
        <v>996</v>
      </c>
      <c r="Q205" s="1" t="s">
        <v>1000</v>
      </c>
      <c r="R205" s="1" t="s">
        <v>1040</v>
      </c>
      <c r="S205" s="1" t="s">
        <v>1041</v>
      </c>
      <c r="T205" s="1">
        <v>40.619999999999997</v>
      </c>
      <c r="U205" s="1">
        <v>-74.214399999999998</v>
      </c>
      <c r="V205" s="1"/>
      <c r="W205" s="1">
        <v>1</v>
      </c>
      <c r="X205" s="1">
        <v>1</v>
      </c>
      <c r="Y205" s="1" t="s">
        <v>128</v>
      </c>
      <c r="Z205" s="4" t="s">
        <v>38</v>
      </c>
      <c r="AA205" s="1"/>
      <c r="AB205" s="4">
        <v>0.12143</v>
      </c>
      <c r="AC205" s="4">
        <v>2.7</v>
      </c>
      <c r="AD205" s="1"/>
      <c r="AE205" s="1"/>
      <c r="AF205" s="1"/>
      <c r="AG205" s="1"/>
      <c r="AH205" s="1"/>
      <c r="AI205" s="1"/>
      <c r="AJ205" s="1"/>
      <c r="AK205" s="1"/>
      <c r="AL205" s="1"/>
      <c r="AM205" s="1">
        <v>25397</v>
      </c>
      <c r="AN205" s="1">
        <v>13333</v>
      </c>
      <c r="AO205" s="4">
        <v>2872</v>
      </c>
      <c r="AP205" s="1">
        <v>1508</v>
      </c>
      <c r="AQ205" s="1"/>
      <c r="AR205" s="1"/>
      <c r="AS205" s="1"/>
      <c r="AT205" s="1"/>
      <c r="AU205" s="1"/>
      <c r="AV205" s="1"/>
      <c r="AW205" s="1"/>
      <c r="AX205" s="1"/>
      <c r="AY205" s="4"/>
      <c r="AZ205" s="1"/>
      <c r="BA205" s="4"/>
      <c r="BB205" s="4"/>
      <c r="BC205" s="4"/>
      <c r="BD205" s="1"/>
      <c r="BE205" s="1"/>
      <c r="BF205" s="1"/>
    </row>
    <row r="206" spans="1:58">
      <c r="A206" s="1">
        <v>7525</v>
      </c>
      <c r="B206" s="1">
        <v>2021</v>
      </c>
      <c r="C206" s="1" t="s">
        <v>123</v>
      </c>
      <c r="D206" s="1" t="s">
        <v>554</v>
      </c>
      <c r="E206" s="1">
        <v>58505</v>
      </c>
      <c r="F206" s="1" t="s">
        <v>992</v>
      </c>
      <c r="G206" s="1">
        <v>15477</v>
      </c>
      <c r="H206" s="1" t="s">
        <v>1181</v>
      </c>
      <c r="I206" s="1">
        <v>58485</v>
      </c>
      <c r="J206" s="1" t="s">
        <v>1017</v>
      </c>
      <c r="K206" s="1" t="s">
        <v>995</v>
      </c>
      <c r="L206" s="1" t="s">
        <v>996</v>
      </c>
      <c r="M206" s="1" t="s">
        <v>997</v>
      </c>
      <c r="N206" s="1" t="s">
        <v>998</v>
      </c>
      <c r="O206" s="1" t="s">
        <v>999</v>
      </c>
      <c r="P206" s="1" t="s">
        <v>996</v>
      </c>
      <c r="Q206" s="1" t="s">
        <v>1000</v>
      </c>
      <c r="R206" s="1" t="s">
        <v>1009</v>
      </c>
      <c r="S206" s="1" t="s">
        <v>1010</v>
      </c>
      <c r="T206" s="1">
        <v>40.527500000000003</v>
      </c>
      <c r="U206" s="1">
        <v>-74.438333</v>
      </c>
      <c r="V206" s="1"/>
      <c r="W206" s="1">
        <v>1</v>
      </c>
      <c r="X206" s="1">
        <v>1</v>
      </c>
      <c r="Y206" s="1" t="s">
        <v>128</v>
      </c>
      <c r="Z206" s="4" t="s">
        <v>38</v>
      </c>
      <c r="AA206" s="1"/>
      <c r="AB206" s="4">
        <v>0.11026</v>
      </c>
      <c r="AC206" s="4">
        <v>6.6</v>
      </c>
      <c r="AD206" s="1"/>
      <c r="AE206" s="1"/>
      <c r="AF206" s="1"/>
      <c r="AG206" s="1"/>
      <c r="AH206" s="1"/>
      <c r="AI206" s="1"/>
      <c r="AJ206" s="1"/>
      <c r="AK206" s="1"/>
      <c r="AL206" s="1"/>
      <c r="AM206" s="1">
        <v>56374</v>
      </c>
      <c r="AN206" s="1">
        <v>29597</v>
      </c>
      <c r="AO206" s="4">
        <v>6375</v>
      </c>
      <c r="AP206" s="1">
        <v>3347</v>
      </c>
      <c r="AQ206" s="1"/>
      <c r="AR206" s="1"/>
      <c r="AS206" s="1"/>
      <c r="AT206" s="1"/>
      <c r="AU206" s="1"/>
      <c r="AV206" s="1"/>
      <c r="AW206" s="1"/>
      <c r="AX206" s="1"/>
      <c r="AY206" s="4"/>
      <c r="AZ206" s="1"/>
      <c r="BA206" s="4"/>
      <c r="BB206" s="4"/>
      <c r="BC206" s="4"/>
      <c r="BD206" s="1"/>
      <c r="BE206" s="1"/>
      <c r="BF206" s="1"/>
    </row>
    <row r="207" spans="1:58">
      <c r="A207" s="1">
        <v>7526</v>
      </c>
      <c r="B207" s="1">
        <v>2021</v>
      </c>
      <c r="C207" s="1" t="s">
        <v>123</v>
      </c>
      <c r="D207" s="1" t="s">
        <v>556</v>
      </c>
      <c r="E207" s="1">
        <v>58504</v>
      </c>
      <c r="F207" s="1" t="s">
        <v>992</v>
      </c>
      <c r="G207" s="1">
        <v>15477</v>
      </c>
      <c r="H207" s="1" t="s">
        <v>1181</v>
      </c>
      <c r="I207" s="1">
        <v>58485</v>
      </c>
      <c r="J207" s="1" t="s">
        <v>1017</v>
      </c>
      <c r="K207" s="1" t="s">
        <v>995</v>
      </c>
      <c r="L207" s="1" t="s">
        <v>996</v>
      </c>
      <c r="M207" s="1" t="s">
        <v>997</v>
      </c>
      <c r="N207" s="1" t="s">
        <v>998</v>
      </c>
      <c r="O207" s="1" t="s">
        <v>999</v>
      </c>
      <c r="P207" s="1" t="s">
        <v>996</v>
      </c>
      <c r="Q207" s="1" t="s">
        <v>1000</v>
      </c>
      <c r="R207" s="1" t="s">
        <v>1009</v>
      </c>
      <c r="S207" s="1" t="s">
        <v>1010</v>
      </c>
      <c r="T207" s="1">
        <v>40.523611000000002</v>
      </c>
      <c r="U207" s="1">
        <v>-74.430000000000007</v>
      </c>
      <c r="V207" s="1"/>
      <c r="W207" s="1">
        <v>1</v>
      </c>
      <c r="X207" s="1">
        <v>1</v>
      </c>
      <c r="Y207" s="1" t="s">
        <v>128</v>
      </c>
      <c r="Z207" s="4" t="s">
        <v>38</v>
      </c>
      <c r="AA207" s="1"/>
      <c r="AB207" s="4">
        <v>9.4939999999999997E-2</v>
      </c>
      <c r="AC207" s="4">
        <v>1.2</v>
      </c>
      <c r="AD207" s="1"/>
      <c r="AE207" s="1"/>
      <c r="AF207" s="1"/>
      <c r="AG207" s="1"/>
      <c r="AH207" s="1"/>
      <c r="AI207" s="1"/>
      <c r="AJ207" s="1"/>
      <c r="AK207" s="1"/>
      <c r="AL207" s="1"/>
      <c r="AM207" s="1">
        <v>8826</v>
      </c>
      <c r="AN207" s="1">
        <v>4633</v>
      </c>
      <c r="AO207" s="4">
        <v>998</v>
      </c>
      <c r="AP207" s="1">
        <v>524</v>
      </c>
      <c r="AQ207" s="1"/>
      <c r="AR207" s="1"/>
      <c r="AS207" s="1"/>
      <c r="AT207" s="1"/>
      <c r="AU207" s="1"/>
      <c r="AV207" s="1"/>
      <c r="AW207" s="1"/>
      <c r="AX207" s="1"/>
      <c r="AY207" s="4"/>
      <c r="AZ207" s="1"/>
      <c r="BA207" s="4"/>
      <c r="BB207" s="4"/>
      <c r="BC207" s="4"/>
      <c r="BD207" s="1"/>
      <c r="BE207" s="1"/>
      <c r="BF207" s="1"/>
    </row>
    <row r="208" spans="1:58">
      <c r="A208" s="1">
        <v>7527</v>
      </c>
      <c r="B208" s="1">
        <v>2021</v>
      </c>
      <c r="C208" s="1" t="s">
        <v>123</v>
      </c>
      <c r="D208" s="1" t="s">
        <v>558</v>
      </c>
      <c r="E208" s="1">
        <v>10043</v>
      </c>
      <c r="F208" s="1" t="s">
        <v>1022</v>
      </c>
      <c r="G208" s="1">
        <v>963</v>
      </c>
      <c r="H208" s="1" t="s">
        <v>1182</v>
      </c>
      <c r="I208" s="1">
        <v>63046</v>
      </c>
      <c r="J208" s="1" t="s">
        <v>1085</v>
      </c>
      <c r="K208" s="1" t="s">
        <v>995</v>
      </c>
      <c r="L208" s="1" t="s">
        <v>996</v>
      </c>
      <c r="M208" s="1" t="s">
        <v>997</v>
      </c>
      <c r="N208" s="1" t="s">
        <v>998</v>
      </c>
      <c r="O208" s="1" t="s">
        <v>999</v>
      </c>
      <c r="P208" s="1" t="s">
        <v>996</v>
      </c>
      <c r="Q208" s="1" t="s">
        <v>1000</v>
      </c>
      <c r="R208" s="1" t="s">
        <v>1082</v>
      </c>
      <c r="S208" s="1" t="s">
        <v>1083</v>
      </c>
      <c r="T208" s="1">
        <v>39.7928</v>
      </c>
      <c r="U208" s="1">
        <v>-75.406666999999999</v>
      </c>
      <c r="V208" s="1" t="s">
        <v>1027</v>
      </c>
      <c r="W208" s="1">
        <v>1</v>
      </c>
      <c r="X208" s="1">
        <v>1</v>
      </c>
      <c r="Y208" s="1" t="s">
        <v>307</v>
      </c>
      <c r="Z208" s="4" t="s">
        <v>31</v>
      </c>
      <c r="AA208" s="1" t="s">
        <v>1027</v>
      </c>
      <c r="AB208" s="4">
        <v>0.26641999999999999</v>
      </c>
      <c r="AC208" s="4">
        <v>242.3</v>
      </c>
      <c r="AD208" s="1">
        <v>0.889306916341428</v>
      </c>
      <c r="AE208" s="1"/>
      <c r="AF208" s="1" t="s">
        <v>1027</v>
      </c>
      <c r="AG208" s="1">
        <v>227204.8</v>
      </c>
      <c r="AH208" s="1">
        <v>8.4939999999999998</v>
      </c>
      <c r="AI208" s="1">
        <v>0.91886999999999996</v>
      </c>
      <c r="AJ208" s="1"/>
      <c r="AK208" s="1">
        <v>6639441.6119999997</v>
      </c>
      <c r="AL208" s="1">
        <v>3238266.321</v>
      </c>
      <c r="AM208" s="1">
        <v>6639441.6119999997</v>
      </c>
      <c r="AN208" s="1">
        <v>3238266.321</v>
      </c>
      <c r="AO208" s="4">
        <v>565480.43000000005</v>
      </c>
      <c r="AP208" s="1">
        <v>269485.42599999998</v>
      </c>
      <c r="AQ208" s="1">
        <v>407.82</v>
      </c>
      <c r="AR208" s="1">
        <v>194.767</v>
      </c>
      <c r="AS208" s="1">
        <v>446.62200000000001</v>
      </c>
      <c r="AT208" s="1">
        <v>678462.55099999998</v>
      </c>
      <c r="AU208" s="1">
        <v>152845.70699999999</v>
      </c>
      <c r="AV208" s="1">
        <v>22247.733</v>
      </c>
      <c r="AW208" s="1">
        <v>683688.03399999999</v>
      </c>
      <c r="AX208" s="1"/>
      <c r="AY208" s="4">
        <v>1.4419999999999999</v>
      </c>
      <c r="AZ208" s="1">
        <v>1.4450000000000001</v>
      </c>
      <c r="BA208" s="4">
        <v>1.58</v>
      </c>
      <c r="BB208" s="4">
        <v>2399.5970000000002</v>
      </c>
      <c r="BC208" s="4">
        <v>0.27</v>
      </c>
      <c r="BD208" s="1">
        <v>3.9E-2</v>
      </c>
      <c r="BE208" s="1">
        <v>2418.078</v>
      </c>
      <c r="BF208" s="1"/>
    </row>
    <row r="209" spans="1:58">
      <c r="A209" s="1">
        <v>7528</v>
      </c>
      <c r="B209" s="1">
        <v>2021</v>
      </c>
      <c r="C209" s="1" t="s">
        <v>123</v>
      </c>
      <c r="D209" s="1" t="s">
        <v>559</v>
      </c>
      <c r="E209" s="1">
        <v>60765</v>
      </c>
      <c r="F209" s="1" t="s">
        <v>992</v>
      </c>
      <c r="G209" s="1">
        <v>15477</v>
      </c>
      <c r="H209" s="1" t="s">
        <v>1031</v>
      </c>
      <c r="I209" s="1">
        <v>61944</v>
      </c>
      <c r="J209" s="1" t="s">
        <v>994</v>
      </c>
      <c r="K209" s="1" t="s">
        <v>995</v>
      </c>
      <c r="L209" s="1" t="s">
        <v>996</v>
      </c>
      <c r="M209" s="1" t="s">
        <v>997</v>
      </c>
      <c r="N209" s="1" t="s">
        <v>998</v>
      </c>
      <c r="O209" s="1" t="s">
        <v>999</v>
      </c>
      <c r="P209" s="1" t="s">
        <v>996</v>
      </c>
      <c r="Q209" s="1" t="s">
        <v>1000</v>
      </c>
      <c r="R209" s="1" t="s">
        <v>1001</v>
      </c>
      <c r="S209" s="1" t="s">
        <v>1002</v>
      </c>
      <c r="T209" s="1">
        <v>40.487906000000002</v>
      </c>
      <c r="U209" s="1">
        <v>-74.521366</v>
      </c>
      <c r="V209" s="1"/>
      <c r="W209" s="1">
        <v>1</v>
      </c>
      <c r="X209" s="1">
        <v>1</v>
      </c>
      <c r="Y209" s="1" t="s">
        <v>128</v>
      </c>
      <c r="Z209" s="4" t="s">
        <v>38</v>
      </c>
      <c r="AA209" s="1"/>
      <c r="AB209" s="4">
        <v>0.18720999999999999</v>
      </c>
      <c r="AC209" s="4">
        <v>1</v>
      </c>
      <c r="AD209" s="1"/>
      <c r="AE209" s="1"/>
      <c r="AF209" s="1"/>
      <c r="AG209" s="1"/>
      <c r="AH209" s="1"/>
      <c r="AI209" s="1"/>
      <c r="AJ209" s="1"/>
      <c r="AK209" s="1"/>
      <c r="AL209" s="1"/>
      <c r="AM209" s="1">
        <v>14503</v>
      </c>
      <c r="AN209" s="1">
        <v>7614</v>
      </c>
      <c r="AO209" s="4">
        <v>1640</v>
      </c>
      <c r="AP209" s="1">
        <v>861</v>
      </c>
      <c r="AQ209" s="1"/>
      <c r="AR209" s="1"/>
      <c r="AS209" s="1"/>
      <c r="AT209" s="1"/>
      <c r="AU209" s="1"/>
      <c r="AV209" s="1"/>
      <c r="AW209" s="1"/>
      <c r="AX209" s="1"/>
      <c r="AY209" s="4"/>
      <c r="AZ209" s="1"/>
      <c r="BA209" s="4"/>
      <c r="BB209" s="4"/>
      <c r="BC209" s="4"/>
      <c r="BD209" s="1"/>
      <c r="BE209" s="1"/>
      <c r="BF209" s="1"/>
    </row>
    <row r="210" spans="1:58">
      <c r="A210" s="1">
        <v>7529</v>
      </c>
      <c r="B210" s="1">
        <v>2021</v>
      </c>
      <c r="C210" s="1" t="s">
        <v>123</v>
      </c>
      <c r="D210" s="1" t="s">
        <v>560</v>
      </c>
      <c r="E210" s="1">
        <v>60766</v>
      </c>
      <c r="F210" s="1" t="s">
        <v>1005</v>
      </c>
      <c r="G210" s="1">
        <v>9726</v>
      </c>
      <c r="H210" s="1" t="s">
        <v>1031</v>
      </c>
      <c r="I210" s="1">
        <v>61944</v>
      </c>
      <c r="J210" s="1" t="s">
        <v>994</v>
      </c>
      <c r="K210" s="1" t="s">
        <v>995</v>
      </c>
      <c r="L210" s="1" t="s">
        <v>996</v>
      </c>
      <c r="M210" s="1" t="s">
        <v>997</v>
      </c>
      <c r="N210" s="1" t="s">
        <v>998</v>
      </c>
      <c r="O210" s="1" t="s">
        <v>999</v>
      </c>
      <c r="P210" s="1" t="s">
        <v>996</v>
      </c>
      <c r="Q210" s="1" t="s">
        <v>1000</v>
      </c>
      <c r="R210" s="1" t="s">
        <v>1047</v>
      </c>
      <c r="S210" s="1" t="s">
        <v>1048</v>
      </c>
      <c r="T210" s="1">
        <v>40.400272999999999</v>
      </c>
      <c r="U210" s="1">
        <v>-74.504688999999999</v>
      </c>
      <c r="V210" s="1"/>
      <c r="W210" s="1">
        <v>1</v>
      </c>
      <c r="X210" s="1">
        <v>1</v>
      </c>
      <c r="Y210" s="1" t="s">
        <v>128</v>
      </c>
      <c r="Z210" s="4" t="s">
        <v>38</v>
      </c>
      <c r="AA210" s="1"/>
      <c r="AB210" s="4">
        <v>0.14315</v>
      </c>
      <c r="AC210" s="4">
        <v>2</v>
      </c>
      <c r="AD210" s="1"/>
      <c r="AE210" s="1"/>
      <c r="AF210" s="1"/>
      <c r="AG210" s="1"/>
      <c r="AH210" s="1"/>
      <c r="AI210" s="1"/>
      <c r="AJ210" s="1"/>
      <c r="AK210" s="1"/>
      <c r="AL210" s="1"/>
      <c r="AM210" s="1">
        <v>22179</v>
      </c>
      <c r="AN210" s="1">
        <v>11644</v>
      </c>
      <c r="AO210" s="4">
        <v>2508</v>
      </c>
      <c r="AP210" s="1">
        <v>1317</v>
      </c>
      <c r="AQ210" s="1"/>
      <c r="AR210" s="1"/>
      <c r="AS210" s="1"/>
      <c r="AT210" s="1"/>
      <c r="AU210" s="1"/>
      <c r="AV210" s="1"/>
      <c r="AW210" s="1"/>
      <c r="AX210" s="1"/>
      <c r="AY210" s="4"/>
      <c r="AZ210" s="1"/>
      <c r="BA210" s="4"/>
      <c r="BB210" s="4"/>
      <c r="BC210" s="4"/>
      <c r="BD210" s="1"/>
      <c r="BE210" s="1"/>
      <c r="BF210" s="1"/>
    </row>
    <row r="211" spans="1:58">
      <c r="A211" s="1">
        <v>7530</v>
      </c>
      <c r="B211" s="1">
        <v>2021</v>
      </c>
      <c r="C211" s="1" t="s">
        <v>123</v>
      </c>
      <c r="D211" s="1" t="s">
        <v>561</v>
      </c>
      <c r="E211" s="1">
        <v>57868</v>
      </c>
      <c r="F211" s="1" t="s">
        <v>992</v>
      </c>
      <c r="G211" s="1">
        <v>15477</v>
      </c>
      <c r="H211" s="1" t="s">
        <v>1144</v>
      </c>
      <c r="I211" s="1">
        <v>56997</v>
      </c>
      <c r="J211" s="1" t="s">
        <v>994</v>
      </c>
      <c r="K211" s="1" t="s">
        <v>995</v>
      </c>
      <c r="L211" s="1" t="s">
        <v>996</v>
      </c>
      <c r="M211" s="1" t="s">
        <v>997</v>
      </c>
      <c r="N211" s="1" t="s">
        <v>998</v>
      </c>
      <c r="O211" s="1" t="s">
        <v>999</v>
      </c>
      <c r="P211" s="1" t="s">
        <v>996</v>
      </c>
      <c r="Q211" s="1" t="s">
        <v>1000</v>
      </c>
      <c r="R211" s="1" t="s">
        <v>1009</v>
      </c>
      <c r="S211" s="1" t="s">
        <v>1010</v>
      </c>
      <c r="T211" s="1">
        <v>40.554341000000001</v>
      </c>
      <c r="U211" s="1">
        <v>-74.468013999999997</v>
      </c>
      <c r="V211" s="1"/>
      <c r="W211" s="1">
        <v>3</v>
      </c>
      <c r="X211" s="1">
        <v>3</v>
      </c>
      <c r="Y211" s="1" t="s">
        <v>128</v>
      </c>
      <c r="Z211" s="4" t="s">
        <v>38</v>
      </c>
      <c r="AA211" s="1"/>
      <c r="AB211" s="4">
        <v>5.2109999999999997E-2</v>
      </c>
      <c r="AC211" s="4">
        <v>2.2999999999999998</v>
      </c>
      <c r="AD211" s="1"/>
      <c r="AE211" s="1"/>
      <c r="AF211" s="1"/>
      <c r="AG211" s="1"/>
      <c r="AH211" s="1"/>
      <c r="AI211" s="1"/>
      <c r="AJ211" s="1"/>
      <c r="AK211" s="1"/>
      <c r="AL211" s="1"/>
      <c r="AM211" s="1">
        <v>9284</v>
      </c>
      <c r="AN211" s="1">
        <v>4874</v>
      </c>
      <c r="AO211" s="4">
        <v>1050</v>
      </c>
      <c r="AP211" s="1">
        <v>551.00099999999998</v>
      </c>
      <c r="AQ211" s="1"/>
      <c r="AR211" s="1"/>
      <c r="AS211" s="1"/>
      <c r="AT211" s="1"/>
      <c r="AU211" s="1"/>
      <c r="AV211" s="1"/>
      <c r="AW211" s="1"/>
      <c r="AX211" s="1"/>
      <c r="AY211" s="4"/>
      <c r="AZ211" s="1"/>
      <c r="BA211" s="4"/>
      <c r="BB211" s="4"/>
      <c r="BC211" s="4"/>
      <c r="BD211" s="1"/>
      <c r="BE211" s="1"/>
      <c r="BF211" s="1"/>
    </row>
    <row r="212" spans="1:58">
      <c r="A212" s="1">
        <v>7531</v>
      </c>
      <c r="B212" s="1">
        <v>2021</v>
      </c>
      <c r="C212" s="1" t="s">
        <v>123</v>
      </c>
      <c r="D212" s="1" t="s">
        <v>563</v>
      </c>
      <c r="E212" s="1">
        <v>60769</v>
      </c>
      <c r="F212" s="1" t="s">
        <v>1022</v>
      </c>
      <c r="G212" s="1">
        <v>963</v>
      </c>
      <c r="H212" s="1" t="s">
        <v>1031</v>
      </c>
      <c r="I212" s="1">
        <v>61944</v>
      </c>
      <c r="J212" s="1" t="s">
        <v>994</v>
      </c>
      <c r="K212" s="1" t="s">
        <v>995</v>
      </c>
      <c r="L212" s="1" t="s">
        <v>996</v>
      </c>
      <c r="M212" s="1" t="s">
        <v>997</v>
      </c>
      <c r="N212" s="1" t="s">
        <v>998</v>
      </c>
      <c r="O212" s="1" t="s">
        <v>999</v>
      </c>
      <c r="P212" s="1" t="s">
        <v>996</v>
      </c>
      <c r="Q212" s="1" t="s">
        <v>1000</v>
      </c>
      <c r="R212" s="1" t="s">
        <v>1183</v>
      </c>
      <c r="S212" s="1" t="s">
        <v>1184</v>
      </c>
      <c r="T212" s="1">
        <v>38.976717999999998</v>
      </c>
      <c r="U212" s="1">
        <v>-74.906513000000004</v>
      </c>
      <c r="V212" s="1"/>
      <c r="W212" s="1">
        <v>1</v>
      </c>
      <c r="X212" s="1">
        <v>1</v>
      </c>
      <c r="Y212" s="1" t="s">
        <v>128</v>
      </c>
      <c r="Z212" s="4" t="s">
        <v>38</v>
      </c>
      <c r="AA212" s="1"/>
      <c r="AB212" s="4">
        <v>0.18096999999999999</v>
      </c>
      <c r="AC212" s="4">
        <v>1.5</v>
      </c>
      <c r="AD212" s="1"/>
      <c r="AE212" s="1"/>
      <c r="AF212" s="1"/>
      <c r="AG212" s="1"/>
      <c r="AH212" s="1"/>
      <c r="AI212" s="1"/>
      <c r="AJ212" s="1"/>
      <c r="AK212" s="1"/>
      <c r="AL212" s="1"/>
      <c r="AM212" s="1">
        <v>21028</v>
      </c>
      <c r="AN212" s="1">
        <v>11041</v>
      </c>
      <c r="AO212" s="4">
        <v>2378</v>
      </c>
      <c r="AP212" s="1">
        <v>1248</v>
      </c>
      <c r="AQ212" s="1"/>
      <c r="AR212" s="1"/>
      <c r="AS212" s="1"/>
      <c r="AT212" s="1"/>
      <c r="AU212" s="1"/>
      <c r="AV212" s="1"/>
      <c r="AW212" s="1"/>
      <c r="AX212" s="1"/>
      <c r="AY212" s="4"/>
      <c r="AZ212" s="1"/>
      <c r="BA212" s="4"/>
      <c r="BB212" s="4"/>
      <c r="BC212" s="4"/>
      <c r="BD212" s="1"/>
      <c r="BE212" s="1"/>
      <c r="BF212" s="1"/>
    </row>
    <row r="213" spans="1:58">
      <c r="A213" s="1">
        <v>7532</v>
      </c>
      <c r="B213" s="1">
        <v>2021</v>
      </c>
      <c r="C213" s="1" t="s">
        <v>123</v>
      </c>
      <c r="D213" s="1" t="s">
        <v>564</v>
      </c>
      <c r="E213" s="1">
        <v>63413</v>
      </c>
      <c r="F213" s="1" t="s">
        <v>1022</v>
      </c>
      <c r="G213" s="1">
        <v>963</v>
      </c>
      <c r="H213" s="1" t="s">
        <v>1031</v>
      </c>
      <c r="I213" s="1">
        <v>61944</v>
      </c>
      <c r="J213" s="1" t="s">
        <v>994</v>
      </c>
      <c r="K213" s="1" t="s">
        <v>995</v>
      </c>
      <c r="L213" s="1" t="s">
        <v>996</v>
      </c>
      <c r="M213" s="1" t="s">
        <v>997</v>
      </c>
      <c r="N213" s="1" t="s">
        <v>998</v>
      </c>
      <c r="O213" s="1" t="s">
        <v>999</v>
      </c>
      <c r="P213" s="1" t="s">
        <v>996</v>
      </c>
      <c r="Q213" s="1" t="s">
        <v>1000</v>
      </c>
      <c r="R213" s="1" t="s">
        <v>1183</v>
      </c>
      <c r="S213" s="1" t="s">
        <v>1184</v>
      </c>
      <c r="T213" s="1">
        <v>39.007759999999998</v>
      </c>
      <c r="U213" s="1">
        <v>-74.935559999999995</v>
      </c>
      <c r="V213" s="1"/>
      <c r="W213" s="1">
        <v>1</v>
      </c>
      <c r="X213" s="1">
        <v>1</v>
      </c>
      <c r="Y213" s="1" t="s">
        <v>128</v>
      </c>
      <c r="Z213" s="4" t="s">
        <v>38</v>
      </c>
      <c r="AA213" s="1"/>
      <c r="AB213" s="4">
        <v>0.19417999999999999</v>
      </c>
      <c r="AC213" s="4">
        <v>1</v>
      </c>
      <c r="AD213" s="1"/>
      <c r="AE213" s="1"/>
      <c r="AF213" s="1"/>
      <c r="AG213" s="1"/>
      <c r="AH213" s="1"/>
      <c r="AI213" s="1"/>
      <c r="AJ213" s="1"/>
      <c r="AK213" s="1"/>
      <c r="AL213" s="1"/>
      <c r="AM213" s="1">
        <v>15043</v>
      </c>
      <c r="AN213" s="1">
        <v>7897</v>
      </c>
      <c r="AO213" s="4">
        <v>1701</v>
      </c>
      <c r="AP213" s="1">
        <v>893</v>
      </c>
      <c r="AQ213" s="1"/>
      <c r="AR213" s="1"/>
      <c r="AS213" s="1"/>
      <c r="AT213" s="1"/>
      <c r="AU213" s="1"/>
      <c r="AV213" s="1"/>
      <c r="AW213" s="1"/>
      <c r="AX213" s="1"/>
      <c r="AY213" s="4"/>
      <c r="AZ213" s="1"/>
      <c r="BA213" s="4"/>
      <c r="BB213" s="4"/>
      <c r="BC213" s="4"/>
      <c r="BD213" s="1"/>
      <c r="BE213" s="1"/>
      <c r="BF213" s="1"/>
    </row>
    <row r="214" spans="1:58">
      <c r="A214" s="1">
        <v>7533</v>
      </c>
      <c r="B214" s="1">
        <v>2021</v>
      </c>
      <c r="C214" s="1" t="s">
        <v>123</v>
      </c>
      <c r="D214" s="1" t="s">
        <v>565</v>
      </c>
      <c r="E214" s="1">
        <v>57661</v>
      </c>
      <c r="F214" s="1" t="s">
        <v>1005</v>
      </c>
      <c r="G214" s="1">
        <v>9726</v>
      </c>
      <c r="H214" s="1" t="s">
        <v>1032</v>
      </c>
      <c r="I214" s="1">
        <v>56990</v>
      </c>
      <c r="J214" s="1" t="s">
        <v>994</v>
      </c>
      <c r="K214" s="1" t="s">
        <v>995</v>
      </c>
      <c r="L214" s="1" t="s">
        <v>996</v>
      </c>
      <c r="M214" s="1" t="s">
        <v>997</v>
      </c>
      <c r="N214" s="1" t="s">
        <v>998</v>
      </c>
      <c r="O214" s="1" t="s">
        <v>999</v>
      </c>
      <c r="P214" s="1" t="s">
        <v>996</v>
      </c>
      <c r="Q214" s="1" t="s">
        <v>1000</v>
      </c>
      <c r="R214" s="1" t="s">
        <v>1047</v>
      </c>
      <c r="S214" s="1" t="s">
        <v>1048</v>
      </c>
      <c r="T214" s="1">
        <v>40.256667</v>
      </c>
      <c r="U214" s="1">
        <v>-74.349722</v>
      </c>
      <c r="V214" s="1"/>
      <c r="W214" s="1">
        <v>1</v>
      </c>
      <c r="X214" s="1">
        <v>1</v>
      </c>
      <c r="Y214" s="1" t="s">
        <v>128</v>
      </c>
      <c r="Z214" s="4" t="s">
        <v>38</v>
      </c>
      <c r="AA214" s="1"/>
      <c r="AB214" s="4">
        <v>0.12335</v>
      </c>
      <c r="AC214" s="4">
        <v>3.5</v>
      </c>
      <c r="AD214" s="1"/>
      <c r="AE214" s="1"/>
      <c r="AF214" s="1"/>
      <c r="AG214" s="1"/>
      <c r="AH214" s="1"/>
      <c r="AI214" s="1"/>
      <c r="AJ214" s="1"/>
      <c r="AK214" s="1"/>
      <c r="AL214" s="1"/>
      <c r="AM214" s="1">
        <v>33445</v>
      </c>
      <c r="AN214" s="1">
        <v>17559</v>
      </c>
      <c r="AO214" s="4">
        <v>3782</v>
      </c>
      <c r="AP214" s="1">
        <v>1986</v>
      </c>
      <c r="AQ214" s="1"/>
      <c r="AR214" s="1"/>
      <c r="AS214" s="1"/>
      <c r="AT214" s="1"/>
      <c r="AU214" s="1"/>
      <c r="AV214" s="1"/>
      <c r="AW214" s="1"/>
      <c r="AX214" s="1"/>
      <c r="AY214" s="4"/>
      <c r="AZ214" s="1"/>
      <c r="BA214" s="4"/>
      <c r="BB214" s="4"/>
      <c r="BC214" s="4"/>
      <c r="BD214" s="1"/>
      <c r="BE214" s="1"/>
      <c r="BF214" s="1"/>
    </row>
    <row r="215" spans="1:58">
      <c r="A215" s="1">
        <v>7534</v>
      </c>
      <c r="B215" s="1">
        <v>2021</v>
      </c>
      <c r="C215" s="1" t="s">
        <v>123</v>
      </c>
      <c r="D215" s="1" t="s">
        <v>567</v>
      </c>
      <c r="E215" s="1">
        <v>63229</v>
      </c>
      <c r="F215" s="1" t="s">
        <v>992</v>
      </c>
      <c r="G215" s="1">
        <v>15477</v>
      </c>
      <c r="H215" s="1" t="s">
        <v>1185</v>
      </c>
      <c r="I215" s="1">
        <v>62998</v>
      </c>
      <c r="J215" s="1" t="s">
        <v>1017</v>
      </c>
      <c r="K215" s="1" t="s">
        <v>995</v>
      </c>
      <c r="L215" s="1" t="s">
        <v>996</v>
      </c>
      <c r="M215" s="1" t="s">
        <v>997</v>
      </c>
      <c r="N215" s="1" t="s">
        <v>998</v>
      </c>
      <c r="O215" s="1" t="s">
        <v>999</v>
      </c>
      <c r="P215" s="1" t="s">
        <v>996</v>
      </c>
      <c r="Q215" s="1" t="s">
        <v>1000</v>
      </c>
      <c r="R215" s="1" t="s">
        <v>1029</v>
      </c>
      <c r="S215" s="1" t="s">
        <v>1030</v>
      </c>
      <c r="T215" s="1">
        <v>40.113590000000002</v>
      </c>
      <c r="U215" s="1">
        <v>-74.706289999999996</v>
      </c>
      <c r="V215" s="1"/>
      <c r="W215" s="1">
        <v>2</v>
      </c>
      <c r="X215" s="1">
        <v>2</v>
      </c>
      <c r="Y215" s="1" t="s">
        <v>128</v>
      </c>
      <c r="Z215" s="4" t="s">
        <v>38</v>
      </c>
      <c r="AA215" s="1"/>
      <c r="AB215" s="4">
        <v>0.16095999999999999</v>
      </c>
      <c r="AC215" s="4">
        <v>2.2000000000000002</v>
      </c>
      <c r="AD215" s="1"/>
      <c r="AE215" s="1"/>
      <c r="AF215" s="1"/>
      <c r="AG215" s="1"/>
      <c r="AH215" s="1"/>
      <c r="AI215" s="1"/>
      <c r="AJ215" s="1"/>
      <c r="AK215" s="1"/>
      <c r="AL215" s="1"/>
      <c r="AM215" s="1">
        <v>27429</v>
      </c>
      <c r="AN215" s="1">
        <v>14400</v>
      </c>
      <c r="AO215" s="4">
        <v>3102</v>
      </c>
      <c r="AP215" s="1">
        <v>1629</v>
      </c>
      <c r="AQ215" s="1"/>
      <c r="AR215" s="1"/>
      <c r="AS215" s="1"/>
      <c r="AT215" s="1"/>
      <c r="AU215" s="1"/>
      <c r="AV215" s="1"/>
      <c r="AW215" s="1"/>
      <c r="AX215" s="1"/>
      <c r="AY215" s="4"/>
      <c r="AZ215" s="1"/>
      <c r="BA215" s="4"/>
      <c r="BB215" s="4"/>
      <c r="BC215" s="4"/>
      <c r="BD215" s="1"/>
      <c r="BE215" s="1"/>
      <c r="BF215" s="1"/>
    </row>
    <row r="216" spans="1:58">
      <c r="A216" s="1">
        <v>7535</v>
      </c>
      <c r="B216" s="1">
        <v>2021</v>
      </c>
      <c r="C216" s="1" t="s">
        <v>123</v>
      </c>
      <c r="D216" s="1" t="s">
        <v>570</v>
      </c>
      <c r="E216" s="1">
        <v>57750</v>
      </c>
      <c r="F216" s="1" t="s">
        <v>992</v>
      </c>
      <c r="G216" s="1">
        <v>15477</v>
      </c>
      <c r="H216" s="1" t="s">
        <v>1105</v>
      </c>
      <c r="I216" s="1">
        <v>57049</v>
      </c>
      <c r="J216" s="1" t="s">
        <v>994</v>
      </c>
      <c r="K216" s="1" t="s">
        <v>995</v>
      </c>
      <c r="L216" s="1" t="s">
        <v>996</v>
      </c>
      <c r="M216" s="1" t="s">
        <v>997</v>
      </c>
      <c r="N216" s="1" t="s">
        <v>998</v>
      </c>
      <c r="O216" s="1" t="s">
        <v>999</v>
      </c>
      <c r="P216" s="1" t="s">
        <v>996</v>
      </c>
      <c r="Q216" s="1" t="s">
        <v>1000</v>
      </c>
      <c r="R216" s="1" t="s">
        <v>1050</v>
      </c>
      <c r="S216" s="1" t="s">
        <v>1051</v>
      </c>
      <c r="T216" s="1">
        <v>39.487499999999997</v>
      </c>
      <c r="U216" s="1">
        <v>-74.980833000000004</v>
      </c>
      <c r="V216" s="1"/>
      <c r="W216" s="1">
        <v>2</v>
      </c>
      <c r="X216" s="1">
        <v>2</v>
      </c>
      <c r="Y216" s="1" t="s">
        <v>128</v>
      </c>
      <c r="Z216" s="4" t="s">
        <v>38</v>
      </c>
      <c r="AA216" s="1"/>
      <c r="AB216" s="4">
        <v>0.19020999999999999</v>
      </c>
      <c r="AC216" s="4">
        <v>2.4</v>
      </c>
      <c r="AD216" s="1"/>
      <c r="AE216" s="1"/>
      <c r="AF216" s="1"/>
      <c r="AG216" s="1"/>
      <c r="AH216" s="1"/>
      <c r="AI216" s="1"/>
      <c r="AJ216" s="1"/>
      <c r="AK216" s="1"/>
      <c r="AL216" s="1"/>
      <c r="AM216" s="1">
        <v>35363</v>
      </c>
      <c r="AN216" s="1">
        <v>18565</v>
      </c>
      <c r="AO216" s="4">
        <v>3999</v>
      </c>
      <c r="AP216" s="1">
        <v>2099</v>
      </c>
      <c r="AQ216" s="1"/>
      <c r="AR216" s="1"/>
      <c r="AS216" s="1"/>
      <c r="AT216" s="1"/>
      <c r="AU216" s="1"/>
      <c r="AV216" s="1"/>
      <c r="AW216" s="1"/>
      <c r="AX216" s="1"/>
      <c r="AY216" s="4"/>
      <c r="AZ216" s="1"/>
      <c r="BA216" s="4"/>
      <c r="BB216" s="4"/>
      <c r="BC216" s="4"/>
      <c r="BD216" s="1"/>
      <c r="BE216" s="1"/>
      <c r="BF216" s="1"/>
    </row>
    <row r="217" spans="1:58">
      <c r="A217" s="1">
        <v>7536</v>
      </c>
      <c r="B217" s="1">
        <v>2021</v>
      </c>
      <c r="C217" s="1" t="s">
        <v>123</v>
      </c>
      <c r="D217" s="1" t="s">
        <v>573</v>
      </c>
      <c r="E217" s="1">
        <v>10061</v>
      </c>
      <c r="F217" s="1" t="s">
        <v>1005</v>
      </c>
      <c r="G217" s="1">
        <v>9726</v>
      </c>
      <c r="H217" s="1" t="s">
        <v>573</v>
      </c>
      <c r="I217" s="1">
        <v>11401</v>
      </c>
      <c r="J217" s="1" t="s">
        <v>1086</v>
      </c>
      <c r="K217" s="1" t="s">
        <v>995</v>
      </c>
      <c r="L217" s="1" t="s">
        <v>996</v>
      </c>
      <c r="M217" s="1" t="s">
        <v>997</v>
      </c>
      <c r="N217" s="1" t="s">
        <v>998</v>
      </c>
      <c r="O217" s="1" t="s">
        <v>999</v>
      </c>
      <c r="P217" s="1" t="s">
        <v>996</v>
      </c>
      <c r="Q217" s="1" t="s">
        <v>1000</v>
      </c>
      <c r="R217" s="1" t="s">
        <v>1074</v>
      </c>
      <c r="S217" s="1" t="s">
        <v>1186</v>
      </c>
      <c r="T217" s="1">
        <v>40.862499999999997</v>
      </c>
      <c r="U217" s="1">
        <v>-74.825000000000003</v>
      </c>
      <c r="V217" s="1"/>
      <c r="W217" s="1">
        <v>2</v>
      </c>
      <c r="X217" s="1">
        <v>2</v>
      </c>
      <c r="Y217" s="1" t="s">
        <v>166</v>
      </c>
      <c r="Z217" s="4" t="s">
        <v>32</v>
      </c>
      <c r="AA217" s="1"/>
      <c r="AB217" s="4">
        <v>0.53598000000000001</v>
      </c>
      <c r="AC217" s="4">
        <v>12.3</v>
      </c>
      <c r="AD217" s="1">
        <v>0.440029822672656</v>
      </c>
      <c r="AE217" s="1"/>
      <c r="AF217" s="1" t="s">
        <v>1027</v>
      </c>
      <c r="AG217" s="1">
        <v>304680</v>
      </c>
      <c r="AH217" s="1">
        <v>0.64700000000000002</v>
      </c>
      <c r="AI217" s="1">
        <v>0.46310499999999999</v>
      </c>
      <c r="AJ217" s="1"/>
      <c r="AK217" s="1">
        <v>385164.62099999998</v>
      </c>
      <c r="AL217" s="1">
        <v>0</v>
      </c>
      <c r="AM217" s="1">
        <v>385164.62099999998</v>
      </c>
      <c r="AN217" s="1">
        <v>0</v>
      </c>
      <c r="AO217" s="4">
        <v>57751</v>
      </c>
      <c r="AP217" s="1">
        <v>29095.008000000002</v>
      </c>
      <c r="AQ217" s="1">
        <v>59.427999999999997</v>
      </c>
      <c r="AR217" s="1">
        <v>29.94</v>
      </c>
      <c r="AS217" s="1">
        <v>0.61599999999999999</v>
      </c>
      <c r="AT217" s="1">
        <v>22510.764999999999</v>
      </c>
      <c r="AU217" s="1">
        <v>849.14200000000005</v>
      </c>
      <c r="AV217" s="1">
        <v>84.914000000000001</v>
      </c>
      <c r="AW217" s="1">
        <v>22534.030999999999</v>
      </c>
      <c r="AX217" s="1"/>
      <c r="AY217" s="4">
        <v>2.0579999999999998</v>
      </c>
      <c r="AZ217" s="1">
        <v>2.0579999999999998</v>
      </c>
      <c r="BA217" s="4">
        <v>2.1000000000000001E-2</v>
      </c>
      <c r="BB217" s="4">
        <v>779.58</v>
      </c>
      <c r="BC217" s="4">
        <v>1.4999999999999999E-2</v>
      </c>
      <c r="BD217" s="1">
        <v>1E-3</v>
      </c>
      <c r="BE217" s="1">
        <v>780.38599999999997</v>
      </c>
      <c r="BF217" s="1"/>
    </row>
    <row r="218" spans="1:58">
      <c r="A218" s="1">
        <v>7537</v>
      </c>
      <c r="B218" s="1">
        <v>2021</v>
      </c>
      <c r="C218" s="1" t="s">
        <v>123</v>
      </c>
      <c r="D218" s="1" t="s">
        <v>574</v>
      </c>
      <c r="E218" s="1">
        <v>57384</v>
      </c>
      <c r="F218" s="1" t="s">
        <v>992</v>
      </c>
      <c r="G218" s="1">
        <v>15477</v>
      </c>
      <c r="H218" s="1" t="s">
        <v>992</v>
      </c>
      <c r="I218" s="1">
        <v>15477</v>
      </c>
      <c r="J218" s="1" t="s">
        <v>1077</v>
      </c>
      <c r="K218" s="1" t="s">
        <v>995</v>
      </c>
      <c r="L218" s="1" t="s">
        <v>996</v>
      </c>
      <c r="M218" s="1" t="s">
        <v>997</v>
      </c>
      <c r="N218" s="1" t="s">
        <v>998</v>
      </c>
      <c r="O218" s="1" t="s">
        <v>999</v>
      </c>
      <c r="P218" s="1" t="s">
        <v>996</v>
      </c>
      <c r="Q218" s="1" t="s">
        <v>1000</v>
      </c>
      <c r="R218" s="1" t="s">
        <v>1009</v>
      </c>
      <c r="S218" s="1" t="s">
        <v>1010</v>
      </c>
      <c r="T218" s="1">
        <v>40.534393000000001</v>
      </c>
      <c r="U218" s="1">
        <v>-74.269998000000001</v>
      </c>
      <c r="V218" s="1"/>
      <c r="W218" s="1">
        <v>1</v>
      </c>
      <c r="X218" s="1">
        <v>1</v>
      </c>
      <c r="Y218" s="1" t="s">
        <v>128</v>
      </c>
      <c r="Z218" s="4" t="s">
        <v>38</v>
      </c>
      <c r="AA218" s="1"/>
      <c r="AB218" s="4">
        <v>0.14355999999999999</v>
      </c>
      <c r="AC218" s="4">
        <v>2.5</v>
      </c>
      <c r="AD218" s="1"/>
      <c r="AE218" s="1"/>
      <c r="AF218" s="1"/>
      <c r="AG218" s="1"/>
      <c r="AH218" s="1"/>
      <c r="AI218" s="1"/>
      <c r="AJ218" s="1"/>
      <c r="AK218" s="1"/>
      <c r="AL218" s="1"/>
      <c r="AM218" s="1">
        <v>27802</v>
      </c>
      <c r="AN218" s="1">
        <v>14596</v>
      </c>
      <c r="AO218" s="4">
        <v>3144</v>
      </c>
      <c r="AP218" s="1">
        <v>1651</v>
      </c>
      <c r="AQ218" s="1"/>
      <c r="AR218" s="1"/>
      <c r="AS218" s="1"/>
      <c r="AT218" s="1"/>
      <c r="AU218" s="1"/>
      <c r="AV218" s="1"/>
      <c r="AW218" s="1"/>
      <c r="AX218" s="1"/>
      <c r="AY218" s="4"/>
      <c r="AZ218" s="1"/>
      <c r="BA218" s="4"/>
      <c r="BB218" s="4"/>
      <c r="BC218" s="4"/>
      <c r="BD218" s="1"/>
      <c r="BE218" s="1"/>
      <c r="BF218" s="1"/>
    </row>
    <row r="219" spans="1:58">
      <c r="A219" s="1">
        <v>7538</v>
      </c>
      <c r="B219" s="1">
        <v>2021</v>
      </c>
      <c r="C219" s="1" t="s">
        <v>123</v>
      </c>
      <c r="D219" s="1" t="s">
        <v>576</v>
      </c>
      <c r="E219" s="1">
        <v>57588</v>
      </c>
      <c r="F219" s="1" t="s">
        <v>992</v>
      </c>
      <c r="G219" s="1">
        <v>15477</v>
      </c>
      <c r="H219" s="1" t="s">
        <v>992</v>
      </c>
      <c r="I219" s="1">
        <v>15477</v>
      </c>
      <c r="J219" s="1" t="s">
        <v>1077</v>
      </c>
      <c r="K219" s="1" t="s">
        <v>995</v>
      </c>
      <c r="L219" s="1" t="s">
        <v>996</v>
      </c>
      <c r="M219" s="1" t="s">
        <v>997</v>
      </c>
      <c r="N219" s="1" t="s">
        <v>998</v>
      </c>
      <c r="O219" s="1" t="s">
        <v>999</v>
      </c>
      <c r="P219" s="1" t="s">
        <v>996</v>
      </c>
      <c r="Q219" s="1" t="s">
        <v>1000</v>
      </c>
      <c r="R219" s="1" t="s">
        <v>1009</v>
      </c>
      <c r="S219" s="1" t="s">
        <v>1010</v>
      </c>
      <c r="T219" s="1">
        <v>40.362200000000001</v>
      </c>
      <c r="U219" s="1">
        <v>-74.479699999999994</v>
      </c>
      <c r="V219" s="1"/>
      <c r="W219" s="1">
        <v>1</v>
      </c>
      <c r="X219" s="1">
        <v>1</v>
      </c>
      <c r="Y219" s="1" t="s">
        <v>128</v>
      </c>
      <c r="Z219" s="4" t="s">
        <v>38</v>
      </c>
      <c r="AA219" s="1"/>
      <c r="AB219" s="4">
        <v>0.15925</v>
      </c>
      <c r="AC219" s="4">
        <v>2.6</v>
      </c>
      <c r="AD219" s="1"/>
      <c r="AE219" s="1"/>
      <c r="AF219" s="1"/>
      <c r="AG219" s="1"/>
      <c r="AH219" s="1"/>
      <c r="AI219" s="1"/>
      <c r="AJ219" s="1"/>
      <c r="AK219" s="1"/>
      <c r="AL219" s="1"/>
      <c r="AM219" s="1">
        <v>32073</v>
      </c>
      <c r="AN219" s="1">
        <v>16838</v>
      </c>
      <c r="AO219" s="4">
        <v>3627</v>
      </c>
      <c r="AP219" s="1">
        <v>1904</v>
      </c>
      <c r="AQ219" s="1"/>
      <c r="AR219" s="1"/>
      <c r="AS219" s="1"/>
      <c r="AT219" s="1"/>
      <c r="AU219" s="1"/>
      <c r="AV219" s="1"/>
      <c r="AW219" s="1"/>
      <c r="AX219" s="1"/>
      <c r="AY219" s="4"/>
      <c r="AZ219" s="1"/>
      <c r="BA219" s="4"/>
      <c r="BB219" s="4"/>
      <c r="BC219" s="4"/>
      <c r="BD219" s="1"/>
      <c r="BE219" s="1"/>
      <c r="BF219" s="1"/>
    </row>
    <row r="220" spans="1:58">
      <c r="A220" s="1">
        <v>7539</v>
      </c>
      <c r="B220" s="1">
        <v>2021</v>
      </c>
      <c r="C220" s="1" t="s">
        <v>123</v>
      </c>
      <c r="D220" s="1" t="s">
        <v>578</v>
      </c>
      <c r="E220" s="1">
        <v>62638</v>
      </c>
      <c r="F220" s="1" t="s">
        <v>1005</v>
      </c>
      <c r="G220" s="1">
        <v>9726</v>
      </c>
      <c r="H220" s="1" t="s">
        <v>1032</v>
      </c>
      <c r="I220" s="1">
        <v>56990</v>
      </c>
      <c r="J220" s="1" t="s">
        <v>994</v>
      </c>
      <c r="K220" s="1" t="s">
        <v>995</v>
      </c>
      <c r="L220" s="1" t="s">
        <v>996</v>
      </c>
      <c r="M220" s="1" t="s">
        <v>997</v>
      </c>
      <c r="N220" s="1" t="s">
        <v>998</v>
      </c>
      <c r="O220" s="1" t="s">
        <v>999</v>
      </c>
      <c r="P220" s="1" t="s">
        <v>996</v>
      </c>
      <c r="Q220" s="1" t="s">
        <v>1000</v>
      </c>
      <c r="R220" s="1" t="s">
        <v>1074</v>
      </c>
      <c r="S220" s="1" t="s">
        <v>1075</v>
      </c>
      <c r="T220" s="1">
        <v>40.757615000000001</v>
      </c>
      <c r="U220" s="1">
        <v>-74.958162000000002</v>
      </c>
      <c r="V220" s="1"/>
      <c r="W220" s="1">
        <v>1</v>
      </c>
      <c r="X220" s="1">
        <v>1</v>
      </c>
      <c r="Y220" s="1" t="s">
        <v>128</v>
      </c>
      <c r="Z220" s="4" t="s">
        <v>38</v>
      </c>
      <c r="AA220" s="1"/>
      <c r="AB220" s="4">
        <v>0.16553000000000001</v>
      </c>
      <c r="AC220" s="4">
        <v>8.8000000000000007</v>
      </c>
      <c r="AD220" s="1"/>
      <c r="AE220" s="1"/>
      <c r="AF220" s="1"/>
      <c r="AG220" s="1"/>
      <c r="AH220" s="1"/>
      <c r="AI220" s="1"/>
      <c r="AJ220" s="1"/>
      <c r="AK220" s="1"/>
      <c r="AL220" s="1"/>
      <c r="AM220" s="1">
        <v>112838</v>
      </c>
      <c r="AN220" s="1">
        <v>59239</v>
      </c>
      <c r="AO220" s="4">
        <v>12760</v>
      </c>
      <c r="AP220" s="1">
        <v>6699</v>
      </c>
      <c r="AQ220" s="1"/>
      <c r="AR220" s="1"/>
      <c r="AS220" s="1"/>
      <c r="AT220" s="1"/>
      <c r="AU220" s="1"/>
      <c r="AV220" s="1"/>
      <c r="AW220" s="1"/>
      <c r="AX220" s="1"/>
      <c r="AY220" s="4"/>
      <c r="AZ220" s="1"/>
      <c r="BA220" s="4"/>
      <c r="BB220" s="4"/>
      <c r="BC220" s="4"/>
      <c r="BD220" s="1"/>
      <c r="BE220" s="1"/>
      <c r="BF220" s="1"/>
    </row>
    <row r="221" spans="1:58">
      <c r="A221" s="1">
        <v>7540</v>
      </c>
      <c r="B221" s="1">
        <v>2021</v>
      </c>
      <c r="C221" s="1" t="s">
        <v>123</v>
      </c>
      <c r="D221" s="1" t="s">
        <v>580</v>
      </c>
      <c r="E221" s="1">
        <v>57662</v>
      </c>
      <c r="F221" s="1" t="s">
        <v>1005</v>
      </c>
      <c r="G221" s="1">
        <v>9726</v>
      </c>
      <c r="H221" s="1" t="s">
        <v>1032</v>
      </c>
      <c r="I221" s="1">
        <v>56990</v>
      </c>
      <c r="J221" s="1" t="s">
        <v>994</v>
      </c>
      <c r="K221" s="1" t="s">
        <v>995</v>
      </c>
      <c r="L221" s="1" t="s">
        <v>996</v>
      </c>
      <c r="M221" s="1" t="s">
        <v>997</v>
      </c>
      <c r="N221" s="1" t="s">
        <v>998</v>
      </c>
      <c r="O221" s="1" t="s">
        <v>999</v>
      </c>
      <c r="P221" s="1" t="s">
        <v>996</v>
      </c>
      <c r="Q221" s="1" t="s">
        <v>1000</v>
      </c>
      <c r="R221" s="1" t="s">
        <v>1003</v>
      </c>
      <c r="S221" s="1" t="s">
        <v>1004</v>
      </c>
      <c r="T221" s="1">
        <v>40.279722</v>
      </c>
      <c r="U221" s="1">
        <v>-74.556388999999996</v>
      </c>
      <c r="V221" s="1"/>
      <c r="W221" s="1">
        <v>1</v>
      </c>
      <c r="X221" s="1">
        <v>1</v>
      </c>
      <c r="Y221" s="1" t="s">
        <v>128</v>
      </c>
      <c r="Z221" s="4" t="s">
        <v>38</v>
      </c>
      <c r="AA221" s="1"/>
      <c r="AB221" s="4">
        <v>0.16097</v>
      </c>
      <c r="AC221" s="4">
        <v>12</v>
      </c>
      <c r="AD221" s="1"/>
      <c r="AE221" s="1"/>
      <c r="AF221" s="1"/>
      <c r="AG221" s="1"/>
      <c r="AH221" s="1"/>
      <c r="AI221" s="1"/>
      <c r="AJ221" s="1"/>
      <c r="AK221" s="1"/>
      <c r="AL221" s="1"/>
      <c r="AM221" s="1">
        <v>149632</v>
      </c>
      <c r="AN221" s="1">
        <v>78556</v>
      </c>
      <c r="AO221" s="4">
        <v>16921</v>
      </c>
      <c r="AP221" s="1">
        <v>8883</v>
      </c>
      <c r="AQ221" s="1"/>
      <c r="AR221" s="1"/>
      <c r="AS221" s="1"/>
      <c r="AT221" s="1"/>
      <c r="AU221" s="1"/>
      <c r="AV221" s="1"/>
      <c r="AW221" s="1"/>
      <c r="AX221" s="1"/>
      <c r="AY221" s="4"/>
      <c r="AZ221" s="1"/>
      <c r="BA221" s="4"/>
      <c r="BB221" s="4"/>
      <c r="BC221" s="4"/>
      <c r="BD221" s="1"/>
      <c r="BE221" s="1"/>
      <c r="BF221" s="1"/>
    </row>
    <row r="222" spans="1:58">
      <c r="A222" s="1">
        <v>7541</v>
      </c>
      <c r="B222" s="1">
        <v>2021</v>
      </c>
      <c r="C222" s="1" t="s">
        <v>123</v>
      </c>
      <c r="D222" s="1" t="s">
        <v>582</v>
      </c>
      <c r="E222" s="1">
        <v>57863</v>
      </c>
      <c r="F222" s="1" t="s">
        <v>1022</v>
      </c>
      <c r="G222" s="1">
        <v>963</v>
      </c>
      <c r="H222" s="1" t="s">
        <v>1031</v>
      </c>
      <c r="I222" s="1">
        <v>61944</v>
      </c>
      <c r="J222" s="1" t="s">
        <v>994</v>
      </c>
      <c r="K222" s="1" t="s">
        <v>995</v>
      </c>
      <c r="L222" s="1" t="s">
        <v>996</v>
      </c>
      <c r="M222" s="1" t="s">
        <v>997</v>
      </c>
      <c r="N222" s="1" t="s">
        <v>998</v>
      </c>
      <c r="O222" s="1" t="s">
        <v>999</v>
      </c>
      <c r="P222" s="1" t="s">
        <v>996</v>
      </c>
      <c r="Q222" s="1" t="s">
        <v>1000</v>
      </c>
      <c r="R222" s="1" t="s">
        <v>1024</v>
      </c>
      <c r="S222" s="1" t="s">
        <v>1025</v>
      </c>
      <c r="T222" s="1">
        <v>39.421944000000003</v>
      </c>
      <c r="U222" s="1">
        <v>-74.639167</v>
      </c>
      <c r="V222" s="1"/>
      <c r="W222" s="1">
        <v>1</v>
      </c>
      <c r="X222" s="1">
        <v>1</v>
      </c>
      <c r="Y222" s="1" t="s">
        <v>128</v>
      </c>
      <c r="Z222" s="4" t="s">
        <v>38</v>
      </c>
      <c r="AA222" s="1"/>
      <c r="AB222" s="4">
        <v>0.15329999999999999</v>
      </c>
      <c r="AC222" s="4">
        <v>2.4</v>
      </c>
      <c r="AD222" s="1"/>
      <c r="AE222" s="1"/>
      <c r="AF222" s="1"/>
      <c r="AG222" s="1"/>
      <c r="AH222" s="1"/>
      <c r="AI222" s="1"/>
      <c r="AJ222" s="1"/>
      <c r="AK222" s="1"/>
      <c r="AL222" s="1"/>
      <c r="AM222" s="1">
        <v>28500</v>
      </c>
      <c r="AN222" s="1">
        <v>14963</v>
      </c>
      <c r="AO222" s="4">
        <v>3223</v>
      </c>
      <c r="AP222" s="1">
        <v>1692</v>
      </c>
      <c r="AQ222" s="1"/>
      <c r="AR222" s="1"/>
      <c r="AS222" s="1"/>
      <c r="AT222" s="1"/>
      <c r="AU222" s="1"/>
      <c r="AV222" s="1"/>
      <c r="AW222" s="1"/>
      <c r="AX222" s="1"/>
      <c r="AY222" s="4"/>
      <c r="AZ222" s="1"/>
      <c r="BA222" s="4"/>
      <c r="BB222" s="4"/>
      <c r="BC222" s="4"/>
      <c r="BD222" s="1"/>
      <c r="BE222" s="1"/>
      <c r="BF222" s="1"/>
    </row>
    <row r="223" spans="1:58">
      <c r="A223" s="1">
        <v>7542</v>
      </c>
      <c r="B223" s="1">
        <v>2021</v>
      </c>
      <c r="C223" s="1" t="s">
        <v>123</v>
      </c>
      <c r="D223" s="1" t="s">
        <v>583</v>
      </c>
      <c r="E223" s="1">
        <v>59277</v>
      </c>
      <c r="F223" s="1" t="s">
        <v>992</v>
      </c>
      <c r="G223" s="1">
        <v>15477</v>
      </c>
      <c r="H223" s="1" t="s">
        <v>1032</v>
      </c>
      <c r="I223" s="1">
        <v>56990</v>
      </c>
      <c r="J223" s="1" t="s">
        <v>994</v>
      </c>
      <c r="K223" s="1" t="s">
        <v>995</v>
      </c>
      <c r="L223" s="1" t="s">
        <v>996</v>
      </c>
      <c r="M223" s="1" t="s">
        <v>997</v>
      </c>
      <c r="N223" s="1" t="s">
        <v>998</v>
      </c>
      <c r="O223" s="1" t="s">
        <v>999</v>
      </c>
      <c r="P223" s="1" t="s">
        <v>996</v>
      </c>
      <c r="Q223" s="1" t="s">
        <v>1000</v>
      </c>
      <c r="R223" s="1" t="s">
        <v>1029</v>
      </c>
      <c r="S223" s="1" t="s">
        <v>1030</v>
      </c>
      <c r="T223" s="1">
        <v>39.922221999999998</v>
      </c>
      <c r="U223" s="1">
        <v>-74.806667000000004</v>
      </c>
      <c r="V223" s="1"/>
      <c r="W223" s="1">
        <v>1</v>
      </c>
      <c r="X223" s="1">
        <v>1</v>
      </c>
      <c r="Y223" s="1" t="s">
        <v>128</v>
      </c>
      <c r="Z223" s="4" t="s">
        <v>38</v>
      </c>
      <c r="AA223" s="1"/>
      <c r="AB223" s="4">
        <v>0.17518</v>
      </c>
      <c r="AC223" s="4">
        <v>1.3</v>
      </c>
      <c r="AD223" s="1"/>
      <c r="AE223" s="1"/>
      <c r="AF223" s="1"/>
      <c r="AG223" s="1"/>
      <c r="AH223" s="1"/>
      <c r="AI223" s="1"/>
      <c r="AJ223" s="1"/>
      <c r="AK223" s="1"/>
      <c r="AL223" s="1"/>
      <c r="AM223" s="1">
        <v>17642</v>
      </c>
      <c r="AN223" s="1">
        <v>9262</v>
      </c>
      <c r="AO223" s="4">
        <v>1995</v>
      </c>
      <c r="AP223" s="1">
        <v>1047</v>
      </c>
      <c r="AQ223" s="1"/>
      <c r="AR223" s="1"/>
      <c r="AS223" s="1"/>
      <c r="AT223" s="1"/>
      <c r="AU223" s="1"/>
      <c r="AV223" s="1"/>
      <c r="AW223" s="1"/>
      <c r="AX223" s="1"/>
      <c r="AY223" s="4"/>
      <c r="AZ223" s="1"/>
      <c r="BA223" s="4"/>
      <c r="BB223" s="4"/>
      <c r="BC223" s="4"/>
      <c r="BD223" s="1"/>
      <c r="BE223" s="1"/>
      <c r="BF223" s="1"/>
    </row>
    <row r="224" spans="1:58">
      <c r="A224" s="1">
        <v>7543</v>
      </c>
      <c r="B224" s="1">
        <v>2021</v>
      </c>
      <c r="C224" s="1" t="s">
        <v>123</v>
      </c>
      <c r="D224" s="1" t="s">
        <v>585</v>
      </c>
      <c r="E224" s="1">
        <v>58882</v>
      </c>
      <c r="F224" s="1" t="s">
        <v>992</v>
      </c>
      <c r="G224" s="1">
        <v>15477</v>
      </c>
      <c r="H224" s="1" t="s">
        <v>1187</v>
      </c>
      <c r="I224" s="1">
        <v>58754</v>
      </c>
      <c r="J224" s="1" t="s">
        <v>1017</v>
      </c>
      <c r="K224" s="1" t="s">
        <v>995</v>
      </c>
      <c r="L224" s="1" t="s">
        <v>996</v>
      </c>
      <c r="M224" s="1" t="s">
        <v>997</v>
      </c>
      <c r="N224" s="1" t="s">
        <v>998</v>
      </c>
      <c r="O224" s="1" t="s">
        <v>999</v>
      </c>
      <c r="P224" s="1" t="s">
        <v>996</v>
      </c>
      <c r="Q224" s="1" t="s">
        <v>1000</v>
      </c>
      <c r="R224" s="1" t="s">
        <v>1003</v>
      </c>
      <c r="S224" s="1" t="s">
        <v>1004</v>
      </c>
      <c r="T224" s="1">
        <v>40.255833000000003</v>
      </c>
      <c r="U224" s="1">
        <v>-74.645278000000005</v>
      </c>
      <c r="V224" s="1"/>
      <c r="W224" s="1">
        <v>1</v>
      </c>
      <c r="X224" s="1">
        <v>1</v>
      </c>
      <c r="Y224" s="1" t="s">
        <v>128</v>
      </c>
      <c r="Z224" s="4" t="s">
        <v>38</v>
      </c>
      <c r="AA224" s="1"/>
      <c r="AB224" s="4">
        <v>0.14995</v>
      </c>
      <c r="AC224" s="4">
        <v>7.5</v>
      </c>
      <c r="AD224" s="1"/>
      <c r="AE224" s="1"/>
      <c r="AF224" s="1"/>
      <c r="AG224" s="1"/>
      <c r="AH224" s="1"/>
      <c r="AI224" s="1"/>
      <c r="AJ224" s="1"/>
      <c r="AK224" s="1"/>
      <c r="AL224" s="1"/>
      <c r="AM224" s="1">
        <v>87121</v>
      </c>
      <c r="AN224" s="1">
        <v>45738</v>
      </c>
      <c r="AO224" s="4">
        <v>9852</v>
      </c>
      <c r="AP224" s="1">
        <v>5172</v>
      </c>
      <c r="AQ224" s="1"/>
      <c r="AR224" s="1"/>
      <c r="AS224" s="1"/>
      <c r="AT224" s="1"/>
      <c r="AU224" s="1"/>
      <c r="AV224" s="1"/>
      <c r="AW224" s="1"/>
      <c r="AX224" s="1"/>
      <c r="AY224" s="4"/>
      <c r="AZ224" s="1"/>
      <c r="BA224" s="4"/>
      <c r="BB224" s="4"/>
      <c r="BC224" s="4"/>
      <c r="BD224" s="1"/>
      <c r="BE224" s="1"/>
      <c r="BF224" s="1"/>
    </row>
    <row r="225" spans="1:58">
      <c r="A225" s="1">
        <v>7544</v>
      </c>
      <c r="B225" s="1">
        <v>2021</v>
      </c>
      <c r="C225" s="1" t="s">
        <v>123</v>
      </c>
      <c r="D225" s="1" t="s">
        <v>586</v>
      </c>
      <c r="E225" s="1">
        <v>58070</v>
      </c>
      <c r="F225" s="1" t="s">
        <v>992</v>
      </c>
      <c r="G225" s="1">
        <v>15477</v>
      </c>
      <c r="H225" s="1" t="s">
        <v>1188</v>
      </c>
      <c r="I225" s="1">
        <v>57446</v>
      </c>
      <c r="J225" s="1" t="s">
        <v>994</v>
      </c>
      <c r="K225" s="1" t="s">
        <v>995</v>
      </c>
      <c r="L225" s="1" t="s">
        <v>996</v>
      </c>
      <c r="M225" s="1" t="s">
        <v>997</v>
      </c>
      <c r="N225" s="1" t="s">
        <v>998</v>
      </c>
      <c r="O225" s="1" t="s">
        <v>999</v>
      </c>
      <c r="P225" s="1" t="s">
        <v>996</v>
      </c>
      <c r="Q225" s="1" t="s">
        <v>1000</v>
      </c>
      <c r="R225" s="1" t="s">
        <v>1003</v>
      </c>
      <c r="S225" s="1" t="s">
        <v>1004</v>
      </c>
      <c r="T225" s="1">
        <v>40.290556000000002</v>
      </c>
      <c r="U225" s="1">
        <v>-74.681944000000001</v>
      </c>
      <c r="V225" s="1"/>
      <c r="W225" s="1">
        <v>1</v>
      </c>
      <c r="X225" s="1">
        <v>1</v>
      </c>
      <c r="Y225" s="1" t="s">
        <v>128</v>
      </c>
      <c r="Z225" s="4" t="s">
        <v>38</v>
      </c>
      <c r="AA225" s="1"/>
      <c r="AB225" s="4">
        <v>0.10679</v>
      </c>
      <c r="AC225" s="4">
        <v>1.1000000000000001</v>
      </c>
      <c r="AD225" s="1"/>
      <c r="AE225" s="1"/>
      <c r="AF225" s="1"/>
      <c r="AG225" s="1"/>
      <c r="AH225" s="1"/>
      <c r="AI225" s="1"/>
      <c r="AJ225" s="1"/>
      <c r="AK225" s="1"/>
      <c r="AL225" s="1"/>
      <c r="AM225" s="1">
        <v>9101</v>
      </c>
      <c r="AN225" s="1">
        <v>4779</v>
      </c>
      <c r="AO225" s="4">
        <v>1029</v>
      </c>
      <c r="AP225" s="1">
        <v>540</v>
      </c>
      <c r="AQ225" s="1"/>
      <c r="AR225" s="1"/>
      <c r="AS225" s="1"/>
      <c r="AT225" s="1"/>
      <c r="AU225" s="1"/>
      <c r="AV225" s="1"/>
      <c r="AW225" s="1"/>
      <c r="AX225" s="1"/>
      <c r="AY225" s="4"/>
      <c r="AZ225" s="1"/>
      <c r="BA225" s="4"/>
      <c r="BB225" s="4"/>
      <c r="BC225" s="4"/>
      <c r="BD225" s="1"/>
      <c r="BE225" s="1"/>
      <c r="BF225" s="1"/>
    </row>
    <row r="226" spans="1:58">
      <c r="A226" s="1">
        <v>7545</v>
      </c>
      <c r="B226" s="1">
        <v>2021</v>
      </c>
      <c r="C226" s="1" t="s">
        <v>123</v>
      </c>
      <c r="D226" s="1" t="s">
        <v>587</v>
      </c>
      <c r="E226" s="1">
        <v>10224</v>
      </c>
      <c r="F226" s="1" t="s">
        <v>992</v>
      </c>
      <c r="G226" s="1">
        <v>15477</v>
      </c>
      <c r="H226" s="1" t="s">
        <v>1189</v>
      </c>
      <c r="I226" s="1">
        <v>12311</v>
      </c>
      <c r="J226" s="1" t="s">
        <v>1086</v>
      </c>
      <c r="K226" s="1" t="s">
        <v>995</v>
      </c>
      <c r="L226" s="1" t="s">
        <v>996</v>
      </c>
      <c r="M226" s="1" t="s">
        <v>997</v>
      </c>
      <c r="N226" s="1" t="s">
        <v>998</v>
      </c>
      <c r="O226" s="1" t="s">
        <v>999</v>
      </c>
      <c r="P226" s="1" t="s">
        <v>996</v>
      </c>
      <c r="Q226" s="1" t="s">
        <v>1000</v>
      </c>
      <c r="R226" s="1" t="s">
        <v>1040</v>
      </c>
      <c r="S226" s="1" t="s">
        <v>1041</v>
      </c>
      <c r="T226" s="1">
        <v>40.615616000000003</v>
      </c>
      <c r="U226" s="1">
        <v>-74.265289999999993</v>
      </c>
      <c r="V226" s="1"/>
      <c r="W226" s="1">
        <v>6</v>
      </c>
      <c r="X226" s="1">
        <v>4</v>
      </c>
      <c r="Y226" s="1" t="s">
        <v>166</v>
      </c>
      <c r="Z226" s="4" t="s">
        <v>32</v>
      </c>
      <c r="AA226" s="1"/>
      <c r="AB226" s="4">
        <v>0.23672000000000001</v>
      </c>
      <c r="AC226" s="4">
        <v>20.8</v>
      </c>
      <c r="AD226" s="1">
        <v>0.93879348510127603</v>
      </c>
      <c r="AE226" s="1"/>
      <c r="AF226" s="1" t="s">
        <v>1027</v>
      </c>
      <c r="AG226" s="1">
        <v>1124926.3999999999</v>
      </c>
      <c r="AH226" s="1">
        <v>0.13100000000000001</v>
      </c>
      <c r="AI226" s="1">
        <v>0.148564</v>
      </c>
      <c r="AJ226" s="1"/>
      <c r="AK226" s="1">
        <v>236514.18100000001</v>
      </c>
      <c r="AL226" s="1">
        <v>95847.911999999997</v>
      </c>
      <c r="AM226" s="1">
        <v>242914.18100000001</v>
      </c>
      <c r="AN226" s="1">
        <v>98874.911999999997</v>
      </c>
      <c r="AO226" s="4">
        <v>43132.99</v>
      </c>
      <c r="AP226" s="1">
        <v>16152.99</v>
      </c>
      <c r="AQ226" s="1">
        <v>1.0529999999999999</v>
      </c>
      <c r="AR226" s="1">
        <v>0.39600000000000002</v>
      </c>
      <c r="AS226" s="1">
        <v>0.45700000000000002</v>
      </c>
      <c r="AT226" s="1">
        <v>13841.61</v>
      </c>
      <c r="AU226" s="1">
        <v>524.96699999999998</v>
      </c>
      <c r="AV226" s="1">
        <v>53.027999999999999</v>
      </c>
      <c r="AW226" s="1">
        <v>13856.073</v>
      </c>
      <c r="AX226" s="1"/>
      <c r="AY226" s="4">
        <v>4.9000000000000002E-2</v>
      </c>
      <c r="AZ226" s="1">
        <v>4.9000000000000002E-2</v>
      </c>
      <c r="BA226" s="4">
        <v>2.1000000000000001E-2</v>
      </c>
      <c r="BB226" s="4">
        <v>641.81100000000004</v>
      </c>
      <c r="BC226" s="4">
        <v>1.2E-2</v>
      </c>
      <c r="BD226" s="1">
        <v>1E-3</v>
      </c>
      <c r="BE226" s="1">
        <v>642.48099999999999</v>
      </c>
      <c r="BF226" s="1"/>
    </row>
    <row r="227" spans="1:58">
      <c r="A227" s="1">
        <v>7546</v>
      </c>
      <c r="B227" s="1">
        <v>2021</v>
      </c>
      <c r="C227" s="1" t="s">
        <v>123</v>
      </c>
      <c r="D227" s="1" t="s">
        <v>1190</v>
      </c>
      <c r="E227" s="1">
        <v>8008</v>
      </c>
      <c r="F227" s="1" t="s">
        <v>1022</v>
      </c>
      <c r="G227" s="1">
        <v>963</v>
      </c>
      <c r="H227" s="1" t="s">
        <v>1094</v>
      </c>
      <c r="I227" s="1">
        <v>56606</v>
      </c>
      <c r="J227" s="1" t="s">
        <v>994</v>
      </c>
      <c r="K227" s="1" t="s">
        <v>995</v>
      </c>
      <c r="L227" s="1" t="s">
        <v>996</v>
      </c>
      <c r="M227" s="1" t="s">
        <v>997</v>
      </c>
      <c r="N227" s="1" t="s">
        <v>998</v>
      </c>
      <c r="O227" s="1" t="s">
        <v>999</v>
      </c>
      <c r="P227" s="1" t="s">
        <v>996</v>
      </c>
      <c r="Q227" s="1" t="s">
        <v>1000</v>
      </c>
      <c r="R227" s="1" t="s">
        <v>1082</v>
      </c>
      <c r="S227" s="1" t="s">
        <v>1083</v>
      </c>
      <c r="T227" s="1">
        <v>39.811900000000001</v>
      </c>
      <c r="U227" s="1">
        <v>-75.249031000000002</v>
      </c>
      <c r="V227" s="1" t="s">
        <v>1027</v>
      </c>
      <c r="W227" s="1">
        <v>1</v>
      </c>
      <c r="X227" s="1">
        <v>1</v>
      </c>
      <c r="Y227" s="1" t="s">
        <v>166</v>
      </c>
      <c r="Z227" s="4" t="s">
        <v>32</v>
      </c>
      <c r="AA227" s="1"/>
      <c r="AB227" s="4">
        <v>5.0499999999999998E-3</v>
      </c>
      <c r="AC227" s="4">
        <v>71.2</v>
      </c>
      <c r="AD227" s="1">
        <v>1</v>
      </c>
      <c r="AE227" s="1"/>
      <c r="AF227" s="1"/>
      <c r="AG227" s="1"/>
      <c r="AH227" s="1"/>
      <c r="AI227" s="1"/>
      <c r="AJ227" s="1"/>
      <c r="AK227" s="1">
        <v>99372</v>
      </c>
      <c r="AL227" s="1">
        <v>76440</v>
      </c>
      <c r="AM227" s="1">
        <v>99372</v>
      </c>
      <c r="AN227" s="1">
        <v>76440</v>
      </c>
      <c r="AO227" s="4">
        <v>3150</v>
      </c>
      <c r="AP227" s="1">
        <v>1587</v>
      </c>
      <c r="AQ227" s="1">
        <v>55.151000000000003</v>
      </c>
      <c r="AR227" s="1">
        <v>42.423999999999999</v>
      </c>
      <c r="AS227" s="1">
        <v>0.03</v>
      </c>
      <c r="AT227" s="1">
        <v>5905.9</v>
      </c>
      <c r="AU227" s="1">
        <v>121.327</v>
      </c>
      <c r="AV227" s="1">
        <v>12.132999999999999</v>
      </c>
      <c r="AW227" s="1">
        <v>5909.2240000000002</v>
      </c>
      <c r="AX227" s="1"/>
      <c r="AY227" s="4">
        <v>35.017000000000003</v>
      </c>
      <c r="AZ227" s="1">
        <v>53.463999999999999</v>
      </c>
      <c r="BA227" s="4">
        <v>1.9E-2</v>
      </c>
      <c r="BB227" s="4">
        <v>3749.7779999999998</v>
      </c>
      <c r="BC227" s="4">
        <v>3.9E-2</v>
      </c>
      <c r="BD227" s="1">
        <v>4.0000000000000001E-3</v>
      </c>
      <c r="BE227" s="1">
        <v>3751.8879999999999</v>
      </c>
      <c r="BF227" s="1"/>
    </row>
    <row r="228" spans="1:58">
      <c r="A228" s="1">
        <v>7547</v>
      </c>
      <c r="B228" s="1">
        <v>2021</v>
      </c>
      <c r="C228" s="1" t="s">
        <v>123</v>
      </c>
      <c r="D228" s="1" t="s">
        <v>593</v>
      </c>
      <c r="E228" s="1">
        <v>58090</v>
      </c>
      <c r="F228" s="1" t="s">
        <v>992</v>
      </c>
      <c r="G228" s="1">
        <v>15477</v>
      </c>
      <c r="H228" s="1" t="s">
        <v>1044</v>
      </c>
      <c r="I228" s="1">
        <v>63068</v>
      </c>
      <c r="J228" s="1" t="s">
        <v>1017</v>
      </c>
      <c r="K228" s="1" t="s">
        <v>995</v>
      </c>
      <c r="L228" s="1" t="s">
        <v>996</v>
      </c>
      <c r="M228" s="1" t="s">
        <v>997</v>
      </c>
      <c r="N228" s="1" t="s">
        <v>998</v>
      </c>
      <c r="O228" s="1" t="s">
        <v>999</v>
      </c>
      <c r="P228" s="1" t="s">
        <v>996</v>
      </c>
      <c r="Q228" s="1" t="s">
        <v>1000</v>
      </c>
      <c r="R228" s="1" t="s">
        <v>1009</v>
      </c>
      <c r="S228" s="1" t="s">
        <v>1010</v>
      </c>
      <c r="T228" s="1">
        <v>40.426389</v>
      </c>
      <c r="U228" s="1">
        <v>-74.492221999999998</v>
      </c>
      <c r="V228" s="1"/>
      <c r="W228" s="1">
        <v>2</v>
      </c>
      <c r="X228" s="1">
        <v>2</v>
      </c>
      <c r="Y228" s="1" t="s">
        <v>128</v>
      </c>
      <c r="Z228" s="4" t="s">
        <v>38</v>
      </c>
      <c r="AA228" s="1"/>
      <c r="AB228" s="4">
        <v>0.16774</v>
      </c>
      <c r="AC228" s="4">
        <v>4.7</v>
      </c>
      <c r="AD228" s="1"/>
      <c r="AE228" s="1"/>
      <c r="AF228" s="1"/>
      <c r="AG228" s="1"/>
      <c r="AH228" s="1"/>
      <c r="AI228" s="1"/>
      <c r="AJ228" s="1"/>
      <c r="AK228" s="1"/>
      <c r="AL228" s="1"/>
      <c r="AM228" s="1">
        <v>61069</v>
      </c>
      <c r="AN228" s="1">
        <v>32061</v>
      </c>
      <c r="AO228" s="4">
        <v>6906</v>
      </c>
      <c r="AP228" s="1">
        <v>3626</v>
      </c>
      <c r="AQ228" s="1"/>
      <c r="AR228" s="1"/>
      <c r="AS228" s="1"/>
      <c r="AT228" s="1"/>
      <c r="AU228" s="1"/>
      <c r="AV228" s="1"/>
      <c r="AW228" s="1"/>
      <c r="AX228" s="1"/>
      <c r="AY228" s="4"/>
      <c r="AZ228" s="1"/>
      <c r="BA228" s="4"/>
      <c r="BB228" s="4"/>
      <c r="BC228" s="4"/>
      <c r="BD228" s="1"/>
      <c r="BE228" s="1"/>
      <c r="BF228" s="1"/>
    </row>
    <row r="229" spans="1:58">
      <c r="A229" s="1">
        <v>7548</v>
      </c>
      <c r="B229" s="1">
        <v>2021</v>
      </c>
      <c r="C229" s="1" t="s">
        <v>123</v>
      </c>
      <c r="D229" s="1" t="s">
        <v>596</v>
      </c>
      <c r="E229" s="1">
        <v>56119</v>
      </c>
      <c r="F229" s="1" t="s">
        <v>1005</v>
      </c>
      <c r="G229" s="1">
        <v>9726</v>
      </c>
      <c r="H229" s="1" t="s">
        <v>596</v>
      </c>
      <c r="I229" s="1">
        <v>49775</v>
      </c>
      <c r="J229" s="1" t="s">
        <v>1085</v>
      </c>
      <c r="K229" s="1" t="s">
        <v>995</v>
      </c>
      <c r="L229" s="1" t="s">
        <v>996</v>
      </c>
      <c r="M229" s="1" t="s">
        <v>997</v>
      </c>
      <c r="N229" s="1" t="s">
        <v>998</v>
      </c>
      <c r="O229" s="1" t="s">
        <v>999</v>
      </c>
      <c r="P229" s="1" t="s">
        <v>996</v>
      </c>
      <c r="Q229" s="1" t="s">
        <v>1000</v>
      </c>
      <c r="R229" s="1" t="s">
        <v>1009</v>
      </c>
      <c r="S229" s="1" t="s">
        <v>1191</v>
      </c>
      <c r="T229" s="1">
        <v>40.490299999999998</v>
      </c>
      <c r="U229" s="1">
        <v>-74.315600000000003</v>
      </c>
      <c r="V229" s="1"/>
      <c r="W229" s="1">
        <v>4</v>
      </c>
      <c r="X229" s="1">
        <v>3</v>
      </c>
      <c r="Y229" s="1" t="s">
        <v>156</v>
      </c>
      <c r="Z229" s="4" t="s">
        <v>29</v>
      </c>
      <c r="AA229" s="1"/>
      <c r="AB229" s="4">
        <v>0.44547999999999999</v>
      </c>
      <c r="AC229" s="4">
        <v>22.5</v>
      </c>
      <c r="AD229" s="1">
        <v>0.590867579908676</v>
      </c>
      <c r="AE229" s="1" t="s">
        <v>1027</v>
      </c>
      <c r="AF229" s="1" t="s">
        <v>1027</v>
      </c>
      <c r="AG229" s="1">
        <v>381123.2</v>
      </c>
      <c r="AH229" s="1">
        <v>0.78600000000000003</v>
      </c>
      <c r="AI229" s="1">
        <v>0.51181200000000004</v>
      </c>
      <c r="AJ229" s="1"/>
      <c r="AK229" s="1">
        <v>522616.13699999999</v>
      </c>
      <c r="AL229" s="1">
        <v>191109.14799999999</v>
      </c>
      <c r="AM229" s="1">
        <v>522616.13699999999</v>
      </c>
      <c r="AN229" s="1">
        <v>191109.14799999999</v>
      </c>
      <c r="AO229" s="4">
        <v>87804</v>
      </c>
      <c r="AP229" s="1">
        <v>29382</v>
      </c>
      <c r="AQ229" s="1">
        <v>0</v>
      </c>
      <c r="AR229" s="1">
        <v>0</v>
      </c>
      <c r="AS229" s="1">
        <v>8.7539999999999996</v>
      </c>
      <c r="AT229" s="1">
        <v>0</v>
      </c>
      <c r="AU229" s="1">
        <v>0</v>
      </c>
      <c r="AV229" s="1">
        <v>0</v>
      </c>
      <c r="AW229" s="1">
        <v>0</v>
      </c>
      <c r="AX229" s="1"/>
      <c r="AY229" s="4">
        <v>0</v>
      </c>
      <c r="AZ229" s="1">
        <v>0</v>
      </c>
      <c r="BA229" s="4">
        <v>0.19900000000000001</v>
      </c>
      <c r="BB229" s="4">
        <v>0</v>
      </c>
      <c r="BC229" s="4">
        <v>0</v>
      </c>
      <c r="BD229" s="1">
        <v>0</v>
      </c>
      <c r="BE229" s="1">
        <v>0</v>
      </c>
      <c r="BF229" s="1"/>
    </row>
    <row r="230" spans="1:58">
      <c r="A230" s="1">
        <v>7549</v>
      </c>
      <c r="B230" s="1">
        <v>2021</v>
      </c>
      <c r="C230" s="1" t="s">
        <v>123</v>
      </c>
      <c r="D230" s="1" t="s">
        <v>600</v>
      </c>
      <c r="E230" s="1">
        <v>62637</v>
      </c>
      <c r="F230" s="1" t="s">
        <v>1005</v>
      </c>
      <c r="G230" s="1">
        <v>9726</v>
      </c>
      <c r="H230" s="1" t="s">
        <v>1032</v>
      </c>
      <c r="I230" s="1">
        <v>56990</v>
      </c>
      <c r="J230" s="1" t="s">
        <v>994</v>
      </c>
      <c r="K230" s="1" t="s">
        <v>995</v>
      </c>
      <c r="L230" s="1" t="s">
        <v>996</v>
      </c>
      <c r="M230" s="1" t="s">
        <v>997</v>
      </c>
      <c r="N230" s="1" t="s">
        <v>998</v>
      </c>
      <c r="O230" s="1" t="s">
        <v>999</v>
      </c>
      <c r="P230" s="1" t="s">
        <v>996</v>
      </c>
      <c r="Q230" s="1" t="s">
        <v>1000</v>
      </c>
      <c r="R230" s="1" t="s">
        <v>1132</v>
      </c>
      <c r="S230" s="1" t="s">
        <v>1133</v>
      </c>
      <c r="T230" s="1">
        <v>40.614955000000002</v>
      </c>
      <c r="U230" s="1">
        <v>-75.156486000000001</v>
      </c>
      <c r="V230" s="1"/>
      <c r="W230" s="1">
        <v>1</v>
      </c>
      <c r="X230" s="1">
        <v>1</v>
      </c>
      <c r="Y230" s="1" t="s">
        <v>128</v>
      </c>
      <c r="Z230" s="4" t="s">
        <v>38</v>
      </c>
      <c r="AA230" s="1"/>
      <c r="AB230" s="4">
        <v>0.15543000000000001</v>
      </c>
      <c r="AC230" s="4">
        <v>7.5</v>
      </c>
      <c r="AD230" s="1"/>
      <c r="AE230" s="1"/>
      <c r="AF230" s="1"/>
      <c r="AG230" s="1"/>
      <c r="AH230" s="1"/>
      <c r="AI230" s="1"/>
      <c r="AJ230" s="1"/>
      <c r="AK230" s="1"/>
      <c r="AL230" s="1"/>
      <c r="AM230" s="1">
        <v>90307</v>
      </c>
      <c r="AN230" s="1">
        <v>47410</v>
      </c>
      <c r="AO230" s="4">
        <v>10212</v>
      </c>
      <c r="AP230" s="1">
        <v>5361</v>
      </c>
      <c r="AQ230" s="1"/>
      <c r="AR230" s="1"/>
      <c r="AS230" s="1"/>
      <c r="AT230" s="1"/>
      <c r="AU230" s="1"/>
      <c r="AV230" s="1"/>
      <c r="AW230" s="1"/>
      <c r="AX230" s="1"/>
      <c r="AY230" s="4"/>
      <c r="AZ230" s="1"/>
      <c r="BA230" s="4"/>
      <c r="BB230" s="4"/>
      <c r="BC230" s="4"/>
      <c r="BD230" s="1"/>
      <c r="BE230" s="1"/>
      <c r="BF230" s="1"/>
    </row>
    <row r="231" spans="1:58">
      <c r="A231" s="1">
        <v>7550</v>
      </c>
      <c r="B231" s="1">
        <v>2021</v>
      </c>
      <c r="C231" s="1" t="s">
        <v>123</v>
      </c>
      <c r="D231" s="1" t="s">
        <v>602</v>
      </c>
      <c r="E231" s="1">
        <v>62904</v>
      </c>
      <c r="F231" s="1" t="s">
        <v>1005</v>
      </c>
      <c r="G231" s="1">
        <v>9726</v>
      </c>
      <c r="H231" s="1" t="s">
        <v>1012</v>
      </c>
      <c r="I231" s="1">
        <v>60281</v>
      </c>
      <c r="J231" s="1" t="s">
        <v>994</v>
      </c>
      <c r="K231" s="1" t="s">
        <v>995</v>
      </c>
      <c r="L231" s="1" t="s">
        <v>996</v>
      </c>
      <c r="M231" s="1" t="s">
        <v>997</v>
      </c>
      <c r="N231" s="1" t="s">
        <v>998</v>
      </c>
      <c r="O231" s="1" t="s">
        <v>999</v>
      </c>
      <c r="P231" s="1" t="s">
        <v>996</v>
      </c>
      <c r="Q231" s="1" t="s">
        <v>1000</v>
      </c>
      <c r="R231" s="1" t="s">
        <v>1047</v>
      </c>
      <c r="S231" s="1" t="s">
        <v>1048</v>
      </c>
      <c r="T231" s="1">
        <v>40.254975000000002</v>
      </c>
      <c r="U231" s="1">
        <v>-74.380833999999993</v>
      </c>
      <c r="V231" s="1"/>
      <c r="W231" s="1">
        <v>1</v>
      </c>
      <c r="X231" s="1">
        <v>1</v>
      </c>
      <c r="Y231" s="1" t="s">
        <v>128</v>
      </c>
      <c r="Z231" s="4" t="s">
        <v>38</v>
      </c>
      <c r="AA231" s="1"/>
      <c r="AB231" s="4">
        <v>0.19414999999999999</v>
      </c>
      <c r="AC231" s="4">
        <v>1.3</v>
      </c>
      <c r="AD231" s="1"/>
      <c r="AE231" s="1"/>
      <c r="AF231" s="1"/>
      <c r="AG231" s="1"/>
      <c r="AH231" s="1"/>
      <c r="AI231" s="1"/>
      <c r="AJ231" s="1"/>
      <c r="AK231" s="1"/>
      <c r="AL231" s="1"/>
      <c r="AM231" s="1">
        <v>19551</v>
      </c>
      <c r="AN231" s="1">
        <v>10265</v>
      </c>
      <c r="AO231" s="4">
        <v>2211</v>
      </c>
      <c r="AP231" s="1">
        <v>1161</v>
      </c>
      <c r="AQ231" s="1"/>
      <c r="AR231" s="1"/>
      <c r="AS231" s="1"/>
      <c r="AT231" s="1"/>
      <c r="AU231" s="1"/>
      <c r="AV231" s="1"/>
      <c r="AW231" s="1"/>
      <c r="AX231" s="1"/>
      <c r="AY231" s="4"/>
      <c r="AZ231" s="1"/>
      <c r="BA231" s="4"/>
      <c r="BB231" s="4"/>
      <c r="BC231" s="4"/>
      <c r="BD231" s="1"/>
      <c r="BE231" s="1"/>
      <c r="BF231" s="1"/>
    </row>
    <row r="232" spans="1:58">
      <c r="A232" s="1">
        <v>7551</v>
      </c>
      <c r="B232" s="1">
        <v>2021</v>
      </c>
      <c r="C232" s="1" t="s">
        <v>123</v>
      </c>
      <c r="D232" s="1" t="s">
        <v>604</v>
      </c>
      <c r="E232" s="1">
        <v>57728</v>
      </c>
      <c r="F232" s="1" t="s">
        <v>992</v>
      </c>
      <c r="G232" s="1">
        <v>15477</v>
      </c>
      <c r="H232" s="1" t="s">
        <v>992</v>
      </c>
      <c r="I232" s="1">
        <v>15477</v>
      </c>
      <c r="J232" s="1" t="s">
        <v>1077</v>
      </c>
      <c r="K232" s="1" t="s">
        <v>995</v>
      </c>
      <c r="L232" s="1" t="s">
        <v>996</v>
      </c>
      <c r="M232" s="1" t="s">
        <v>997</v>
      </c>
      <c r="N232" s="1" t="s">
        <v>998</v>
      </c>
      <c r="O232" s="1" t="s">
        <v>999</v>
      </c>
      <c r="P232" s="1" t="s">
        <v>996</v>
      </c>
      <c r="Q232" s="1" t="s">
        <v>1000</v>
      </c>
      <c r="R232" s="1" t="s">
        <v>1029</v>
      </c>
      <c r="S232" s="1" t="s">
        <v>1030</v>
      </c>
      <c r="T232" s="1">
        <v>40.031388</v>
      </c>
      <c r="U232" s="1">
        <v>-74.824721999999994</v>
      </c>
      <c r="V232" s="1"/>
      <c r="W232" s="1">
        <v>1</v>
      </c>
      <c r="X232" s="1">
        <v>1</v>
      </c>
      <c r="Y232" s="1" t="s">
        <v>128</v>
      </c>
      <c r="Z232" s="4" t="s">
        <v>38</v>
      </c>
      <c r="AA232" s="1"/>
      <c r="AB232" s="4">
        <v>0.13786999999999999</v>
      </c>
      <c r="AC232" s="4">
        <v>3.5</v>
      </c>
      <c r="AD232" s="1"/>
      <c r="AE232" s="1"/>
      <c r="AF232" s="1"/>
      <c r="AG232" s="1"/>
      <c r="AH232" s="1"/>
      <c r="AI232" s="1"/>
      <c r="AJ232" s="1"/>
      <c r="AK232" s="1"/>
      <c r="AL232" s="1"/>
      <c r="AM232" s="1">
        <v>37379</v>
      </c>
      <c r="AN232" s="1">
        <v>19624</v>
      </c>
      <c r="AO232" s="4">
        <v>4227</v>
      </c>
      <c r="AP232" s="1">
        <v>2219</v>
      </c>
      <c r="AQ232" s="1"/>
      <c r="AR232" s="1"/>
      <c r="AS232" s="1"/>
      <c r="AT232" s="1"/>
      <c r="AU232" s="1"/>
      <c r="AV232" s="1"/>
      <c r="AW232" s="1"/>
      <c r="AX232" s="1"/>
      <c r="AY232" s="4"/>
      <c r="AZ232" s="1"/>
      <c r="BA232" s="4"/>
      <c r="BB232" s="4"/>
      <c r="BC232" s="4"/>
      <c r="BD232" s="1"/>
      <c r="BE232" s="1"/>
      <c r="BF232" s="1"/>
    </row>
    <row r="233" spans="1:58">
      <c r="A233" s="1">
        <v>7552</v>
      </c>
      <c r="B233" s="1">
        <v>2021</v>
      </c>
      <c r="C233" s="1" t="s">
        <v>123</v>
      </c>
      <c r="D233" s="1" t="s">
        <v>606</v>
      </c>
      <c r="E233" s="1">
        <v>58822</v>
      </c>
      <c r="F233" s="1" t="s">
        <v>1022</v>
      </c>
      <c r="G233" s="1">
        <v>963</v>
      </c>
      <c r="H233" s="1" t="s">
        <v>1031</v>
      </c>
      <c r="I233" s="1">
        <v>61944</v>
      </c>
      <c r="J233" s="1" t="s">
        <v>1017</v>
      </c>
      <c r="K233" s="1" t="s">
        <v>995</v>
      </c>
      <c r="L233" s="1" t="s">
        <v>996</v>
      </c>
      <c r="M233" s="1" t="s">
        <v>997</v>
      </c>
      <c r="N233" s="1" t="s">
        <v>998</v>
      </c>
      <c r="O233" s="1" t="s">
        <v>999</v>
      </c>
      <c r="P233" s="1" t="s">
        <v>996</v>
      </c>
      <c r="Q233" s="1" t="s">
        <v>1000</v>
      </c>
      <c r="R233" s="1" t="s">
        <v>1050</v>
      </c>
      <c r="S233" s="1" t="s">
        <v>1051</v>
      </c>
      <c r="T233" s="1">
        <v>39.376389000000003</v>
      </c>
      <c r="U233" s="1">
        <v>-75.033056000000002</v>
      </c>
      <c r="V233" s="1"/>
      <c r="W233" s="1">
        <v>2</v>
      </c>
      <c r="X233" s="1">
        <v>2</v>
      </c>
      <c r="Y233" s="1" t="s">
        <v>128</v>
      </c>
      <c r="Z233" s="4" t="s">
        <v>38</v>
      </c>
      <c r="AA233" s="1"/>
      <c r="AB233" s="4">
        <v>0.15068000000000001</v>
      </c>
      <c r="AC233" s="4">
        <v>1.3</v>
      </c>
      <c r="AD233" s="1"/>
      <c r="AE233" s="1"/>
      <c r="AF233" s="1"/>
      <c r="AG233" s="1"/>
      <c r="AH233" s="1"/>
      <c r="AI233" s="1"/>
      <c r="AJ233" s="1"/>
      <c r="AK233" s="1"/>
      <c r="AL233" s="1"/>
      <c r="AM233" s="1">
        <v>15175</v>
      </c>
      <c r="AN233" s="1">
        <v>7967</v>
      </c>
      <c r="AO233" s="4">
        <v>1716</v>
      </c>
      <c r="AP233" s="1">
        <v>901</v>
      </c>
      <c r="AQ233" s="1"/>
      <c r="AR233" s="1"/>
      <c r="AS233" s="1"/>
      <c r="AT233" s="1"/>
      <c r="AU233" s="1"/>
      <c r="AV233" s="1"/>
      <c r="AW233" s="1"/>
      <c r="AX233" s="1"/>
      <c r="AY233" s="4"/>
      <c r="AZ233" s="1"/>
      <c r="BA233" s="4"/>
      <c r="BB233" s="4"/>
      <c r="BC233" s="4"/>
      <c r="BD233" s="1"/>
      <c r="BE233" s="1"/>
      <c r="BF233" s="1"/>
    </row>
    <row r="234" spans="1:58">
      <c r="A234" s="1">
        <v>7553</v>
      </c>
      <c r="B234" s="1">
        <v>2021</v>
      </c>
      <c r="C234" s="1" t="s">
        <v>123</v>
      </c>
      <c r="D234" s="1" t="s">
        <v>609</v>
      </c>
      <c r="E234" s="1">
        <v>63451</v>
      </c>
      <c r="F234" s="1" t="s">
        <v>1005</v>
      </c>
      <c r="G234" s="1">
        <v>9726</v>
      </c>
      <c r="H234" s="1" t="s">
        <v>1032</v>
      </c>
      <c r="I234" s="1">
        <v>56990</v>
      </c>
      <c r="J234" s="1" t="s">
        <v>994</v>
      </c>
      <c r="K234" s="1" t="s">
        <v>995</v>
      </c>
      <c r="L234" s="1" t="s">
        <v>996</v>
      </c>
      <c r="M234" s="1" t="s">
        <v>997</v>
      </c>
      <c r="N234" s="1" t="s">
        <v>998</v>
      </c>
      <c r="O234" s="1" t="s">
        <v>999</v>
      </c>
      <c r="P234" s="1" t="s">
        <v>996</v>
      </c>
      <c r="Q234" s="1" t="s">
        <v>1000</v>
      </c>
      <c r="R234" s="1" t="s">
        <v>1009</v>
      </c>
      <c r="S234" s="1" t="s">
        <v>1010</v>
      </c>
      <c r="T234" s="1">
        <v>40.311999999999998</v>
      </c>
      <c r="U234" s="1">
        <v>-74.424999999999997</v>
      </c>
      <c r="V234" s="1"/>
      <c r="W234" s="1">
        <v>1</v>
      </c>
      <c r="X234" s="1">
        <v>1</v>
      </c>
      <c r="Y234" s="1" t="s">
        <v>128</v>
      </c>
      <c r="Z234" s="4" t="s">
        <v>38</v>
      </c>
      <c r="AA234" s="1"/>
      <c r="AB234" s="4">
        <v>0.16453999999999999</v>
      </c>
      <c r="AC234" s="4">
        <v>13.1</v>
      </c>
      <c r="AD234" s="1"/>
      <c r="AE234" s="1"/>
      <c r="AF234" s="1"/>
      <c r="AG234" s="1"/>
      <c r="AH234" s="1"/>
      <c r="AI234" s="1"/>
      <c r="AJ234" s="1"/>
      <c r="AK234" s="1"/>
      <c r="AL234" s="1"/>
      <c r="AM234" s="1">
        <v>166973</v>
      </c>
      <c r="AN234" s="1">
        <v>87660</v>
      </c>
      <c r="AO234" s="4">
        <v>18882</v>
      </c>
      <c r="AP234" s="1">
        <v>9913</v>
      </c>
      <c r="AQ234" s="1"/>
      <c r="AR234" s="1"/>
      <c r="AS234" s="1"/>
      <c r="AT234" s="1"/>
      <c r="AU234" s="1"/>
      <c r="AV234" s="1"/>
      <c r="AW234" s="1"/>
      <c r="AX234" s="1"/>
      <c r="AY234" s="4"/>
      <c r="AZ234" s="1"/>
      <c r="BA234" s="4"/>
      <c r="BB234" s="4"/>
      <c r="BC234" s="4"/>
      <c r="BD234" s="1"/>
      <c r="BE234" s="1"/>
      <c r="BF234" s="1"/>
    </row>
    <row r="235" spans="1:58">
      <c r="A235" s="1">
        <v>7554</v>
      </c>
      <c r="B235" s="1">
        <v>2021</v>
      </c>
      <c r="C235" s="1" t="s">
        <v>123</v>
      </c>
      <c r="D235" s="1" t="s">
        <v>611</v>
      </c>
      <c r="E235" s="1">
        <v>63501</v>
      </c>
      <c r="F235" s="1" t="s">
        <v>992</v>
      </c>
      <c r="G235" s="1">
        <v>15477</v>
      </c>
      <c r="H235" s="1" t="s">
        <v>1192</v>
      </c>
      <c r="I235" s="1">
        <v>63230</v>
      </c>
      <c r="J235" s="1" t="s">
        <v>1036</v>
      </c>
      <c r="K235" s="1" t="s">
        <v>995</v>
      </c>
      <c r="L235" s="1" t="s">
        <v>996</v>
      </c>
      <c r="M235" s="1" t="s">
        <v>997</v>
      </c>
      <c r="N235" s="1" t="s">
        <v>998</v>
      </c>
      <c r="O235" s="1" t="s">
        <v>999</v>
      </c>
      <c r="P235" s="1" t="s">
        <v>996</v>
      </c>
      <c r="Q235" s="1" t="s">
        <v>1000</v>
      </c>
      <c r="R235" s="1" t="s">
        <v>1153</v>
      </c>
      <c r="S235" s="1" t="s">
        <v>1154</v>
      </c>
      <c r="T235" s="1">
        <v>40.865206999999998</v>
      </c>
      <c r="U235" s="1">
        <v>-74.196651000000003</v>
      </c>
      <c r="V235" s="1"/>
      <c r="W235" s="1">
        <v>3</v>
      </c>
      <c r="X235" s="1">
        <v>3</v>
      </c>
      <c r="Y235" s="1" t="s">
        <v>166</v>
      </c>
      <c r="Z235" s="4" t="s">
        <v>32</v>
      </c>
      <c r="AA235" s="1"/>
      <c r="AB235" s="4">
        <v>2.121E-2</v>
      </c>
      <c r="AC235" s="4">
        <v>11.8</v>
      </c>
      <c r="AD235" s="1">
        <v>1</v>
      </c>
      <c r="AE235" s="1"/>
      <c r="AF235" s="1" t="s">
        <v>1027</v>
      </c>
      <c r="AG235" s="1">
        <v>0</v>
      </c>
      <c r="AH235" s="1"/>
      <c r="AI235" s="1">
        <v>1</v>
      </c>
      <c r="AJ235" s="1"/>
      <c r="AK235" s="1">
        <v>20584</v>
      </c>
      <c r="AL235" s="1">
        <v>10370</v>
      </c>
      <c r="AM235" s="1">
        <v>20584</v>
      </c>
      <c r="AN235" s="1">
        <v>10370</v>
      </c>
      <c r="AO235" s="4">
        <v>2192</v>
      </c>
      <c r="AP235" s="1">
        <v>1104</v>
      </c>
      <c r="AQ235" s="1">
        <v>27.66</v>
      </c>
      <c r="AR235" s="1">
        <v>13.933999999999999</v>
      </c>
      <c r="AS235" s="1">
        <v>3.3000000000000002E-2</v>
      </c>
      <c r="AT235" s="1">
        <v>1203.0219999999999</v>
      </c>
      <c r="AU235" s="1">
        <v>45.38</v>
      </c>
      <c r="AV235" s="1">
        <v>4.5380000000000003</v>
      </c>
      <c r="AW235" s="1">
        <v>1204.2650000000001</v>
      </c>
      <c r="AX235" s="1"/>
      <c r="AY235" s="4">
        <v>25.236999999999998</v>
      </c>
      <c r="AZ235" s="1">
        <v>25.242999999999999</v>
      </c>
      <c r="BA235" s="4">
        <v>0.03</v>
      </c>
      <c r="BB235" s="4">
        <v>1097.6479999999999</v>
      </c>
      <c r="BC235" s="4">
        <v>2.1000000000000001E-2</v>
      </c>
      <c r="BD235" s="1">
        <v>2E-3</v>
      </c>
      <c r="BE235" s="1">
        <v>1098.7819999999999</v>
      </c>
      <c r="BF235" s="1"/>
    </row>
    <row r="236" spans="1:58">
      <c r="A236" s="1">
        <v>7555</v>
      </c>
      <c r="B236" s="1">
        <v>2021</v>
      </c>
      <c r="C236" s="1" t="s">
        <v>123</v>
      </c>
      <c r="D236" s="1" t="s">
        <v>614</v>
      </c>
      <c r="E236" s="1">
        <v>65329</v>
      </c>
      <c r="F236" s="1" t="s">
        <v>992</v>
      </c>
      <c r="G236" s="1">
        <v>15477</v>
      </c>
      <c r="H236" s="1" t="s">
        <v>1032</v>
      </c>
      <c r="I236" s="1">
        <v>56990</v>
      </c>
      <c r="J236" s="1" t="s">
        <v>994</v>
      </c>
      <c r="K236" s="1" t="s">
        <v>995</v>
      </c>
      <c r="L236" s="1" t="s">
        <v>996</v>
      </c>
      <c r="M236" s="1" t="s">
        <v>997</v>
      </c>
      <c r="N236" s="1" t="s">
        <v>998</v>
      </c>
      <c r="O236" s="1" t="s">
        <v>999</v>
      </c>
      <c r="P236" s="1" t="s">
        <v>996</v>
      </c>
      <c r="Q236" s="1" t="s">
        <v>1000</v>
      </c>
      <c r="R236" s="1" t="s">
        <v>1029</v>
      </c>
      <c r="S236" s="1" t="s">
        <v>1030</v>
      </c>
      <c r="T236" s="1">
        <v>39.975579000000003</v>
      </c>
      <c r="U236" s="1">
        <v>-74.888716000000002</v>
      </c>
      <c r="V236" s="1"/>
      <c r="W236" s="1">
        <v>1</v>
      </c>
      <c r="X236" s="1">
        <v>1</v>
      </c>
      <c r="Y236" s="1" t="s">
        <v>128</v>
      </c>
      <c r="Z236" s="4" t="s">
        <v>38</v>
      </c>
      <c r="AA236" s="1"/>
      <c r="AB236" s="4">
        <v>0.16963</v>
      </c>
      <c r="AC236" s="4">
        <v>2.5</v>
      </c>
      <c r="AD236" s="1"/>
      <c r="AE236" s="1"/>
      <c r="AF236" s="1"/>
      <c r="AG236" s="1"/>
      <c r="AH236" s="1"/>
      <c r="AI236" s="1"/>
      <c r="AJ236" s="1"/>
      <c r="AK236" s="1"/>
      <c r="AL236" s="1"/>
      <c r="AM236" s="1">
        <v>32850</v>
      </c>
      <c r="AN236" s="1">
        <v>17246</v>
      </c>
      <c r="AO236" s="4">
        <v>3715</v>
      </c>
      <c r="AP236" s="1">
        <v>1950</v>
      </c>
      <c r="AQ236" s="1"/>
      <c r="AR236" s="1"/>
      <c r="AS236" s="1"/>
      <c r="AT236" s="1"/>
      <c r="AU236" s="1"/>
      <c r="AV236" s="1"/>
      <c r="AW236" s="1"/>
      <c r="AX236" s="1"/>
      <c r="AY236" s="4"/>
      <c r="AZ236" s="1"/>
      <c r="BA236" s="4"/>
      <c r="BB236" s="4"/>
      <c r="BC236" s="4"/>
      <c r="BD236" s="1"/>
      <c r="BE236" s="1"/>
      <c r="BF236" s="1"/>
    </row>
    <row r="237" spans="1:58">
      <c r="A237" s="1">
        <v>7556</v>
      </c>
      <c r="B237" s="1">
        <v>2021</v>
      </c>
      <c r="C237" s="1" t="s">
        <v>123</v>
      </c>
      <c r="D237" s="1" t="s">
        <v>616</v>
      </c>
      <c r="E237" s="1">
        <v>65095</v>
      </c>
      <c r="F237" s="1" t="s">
        <v>1005</v>
      </c>
      <c r="G237" s="1">
        <v>9726</v>
      </c>
      <c r="H237" s="1" t="s">
        <v>993</v>
      </c>
      <c r="I237" s="1">
        <v>60025</v>
      </c>
      <c r="J237" s="1" t="s">
        <v>994</v>
      </c>
      <c r="K237" s="1" t="s">
        <v>995</v>
      </c>
      <c r="L237" s="1" t="s">
        <v>996</v>
      </c>
      <c r="M237" s="1" t="s">
        <v>1007</v>
      </c>
      <c r="N237" s="1" t="s">
        <v>998</v>
      </c>
      <c r="O237" s="1" t="s">
        <v>999</v>
      </c>
      <c r="P237" s="1" t="s">
        <v>996</v>
      </c>
      <c r="Q237" s="1" t="s">
        <v>1000</v>
      </c>
      <c r="R237" s="1" t="s">
        <v>1014</v>
      </c>
      <c r="S237" s="1" t="s">
        <v>1015</v>
      </c>
      <c r="T237" s="1">
        <v>40.932070000000003</v>
      </c>
      <c r="U237" s="1">
        <v>-74.623769999999993</v>
      </c>
      <c r="V237" s="1"/>
      <c r="W237" s="1">
        <v>1</v>
      </c>
      <c r="X237" s="1">
        <v>1</v>
      </c>
      <c r="Y237" s="1" t="s">
        <v>128</v>
      </c>
      <c r="Z237" s="4" t="s">
        <v>38</v>
      </c>
      <c r="AA237" s="1"/>
      <c r="AB237" s="4">
        <v>7.4200000000000004E-3</v>
      </c>
      <c r="AC237" s="4">
        <v>1.6</v>
      </c>
      <c r="AD237" s="1"/>
      <c r="AE237" s="1"/>
      <c r="AF237" s="1"/>
      <c r="AG237" s="1"/>
      <c r="AH237" s="1"/>
      <c r="AI237" s="1"/>
      <c r="AJ237" s="1"/>
      <c r="AK237" s="1"/>
      <c r="AL237" s="1"/>
      <c r="AM237" s="1">
        <v>920</v>
      </c>
      <c r="AN237" s="1">
        <v>0</v>
      </c>
      <c r="AO237" s="4">
        <v>104</v>
      </c>
      <c r="AP237" s="1">
        <v>0</v>
      </c>
      <c r="AQ237" s="1"/>
      <c r="AR237" s="1"/>
      <c r="AS237" s="1"/>
      <c r="AT237" s="1"/>
      <c r="AU237" s="1"/>
      <c r="AV237" s="1"/>
      <c r="AW237" s="1"/>
      <c r="AX237" s="1"/>
      <c r="AY237" s="4"/>
      <c r="AZ237" s="1"/>
      <c r="BA237" s="4"/>
      <c r="BB237" s="4"/>
      <c r="BC237" s="4"/>
      <c r="BD237" s="1"/>
      <c r="BE237" s="1"/>
      <c r="BF237" s="1"/>
    </row>
    <row r="238" spans="1:58">
      <c r="A238" s="1">
        <v>7557</v>
      </c>
      <c r="B238" s="1">
        <v>2021</v>
      </c>
      <c r="C238" s="1" t="s">
        <v>123</v>
      </c>
      <c r="D238" s="1" t="s">
        <v>618</v>
      </c>
      <c r="E238" s="1">
        <v>59844</v>
      </c>
      <c r="F238" s="1" t="s">
        <v>992</v>
      </c>
      <c r="G238" s="1">
        <v>15477</v>
      </c>
      <c r="H238" s="1" t="s">
        <v>1193</v>
      </c>
      <c r="I238" s="1">
        <v>59614</v>
      </c>
      <c r="J238" s="1" t="s">
        <v>1017</v>
      </c>
      <c r="K238" s="1" t="s">
        <v>995</v>
      </c>
      <c r="L238" s="1" t="s">
        <v>996</v>
      </c>
      <c r="M238" s="1" t="s">
        <v>997</v>
      </c>
      <c r="N238" s="1" t="s">
        <v>998</v>
      </c>
      <c r="O238" s="1" t="s">
        <v>999</v>
      </c>
      <c r="P238" s="1" t="s">
        <v>996</v>
      </c>
      <c r="Q238" s="1" t="s">
        <v>1000</v>
      </c>
      <c r="R238" s="1" t="s">
        <v>1009</v>
      </c>
      <c r="S238" s="1" t="s">
        <v>1010</v>
      </c>
      <c r="T238" s="1">
        <v>40.350341</v>
      </c>
      <c r="U238" s="1">
        <v>-74.592680000000001</v>
      </c>
      <c r="V238" s="1"/>
      <c r="W238" s="1">
        <v>2</v>
      </c>
      <c r="X238" s="1">
        <v>2</v>
      </c>
      <c r="Y238" s="1" t="s">
        <v>128</v>
      </c>
      <c r="Z238" s="4" t="s">
        <v>38</v>
      </c>
      <c r="AA238" s="1"/>
      <c r="AB238" s="4">
        <v>8.5519999999999999E-2</v>
      </c>
      <c r="AC238" s="4">
        <v>2.4</v>
      </c>
      <c r="AD238" s="1"/>
      <c r="AE238" s="1"/>
      <c r="AF238" s="1"/>
      <c r="AG238" s="1"/>
      <c r="AH238" s="1"/>
      <c r="AI238" s="1"/>
      <c r="AJ238" s="1"/>
      <c r="AK238" s="1"/>
      <c r="AL238" s="1"/>
      <c r="AM238" s="1">
        <v>15899</v>
      </c>
      <c r="AN238" s="1">
        <v>8347</v>
      </c>
      <c r="AO238" s="4">
        <v>1798</v>
      </c>
      <c r="AP238" s="1">
        <v>944</v>
      </c>
      <c r="AQ238" s="1"/>
      <c r="AR238" s="1"/>
      <c r="AS238" s="1"/>
      <c r="AT238" s="1"/>
      <c r="AU238" s="1"/>
      <c r="AV238" s="1"/>
      <c r="AW238" s="1"/>
      <c r="AX238" s="1"/>
      <c r="AY238" s="4"/>
      <c r="AZ238" s="1"/>
      <c r="BA238" s="4"/>
      <c r="BB238" s="4"/>
      <c r="BC238" s="4"/>
      <c r="BD238" s="1"/>
      <c r="BE238" s="1"/>
      <c r="BF238" s="1"/>
    </row>
    <row r="239" spans="1:58">
      <c r="A239" s="1">
        <v>7558</v>
      </c>
      <c r="B239" s="1">
        <v>2021</v>
      </c>
      <c r="C239" s="1" t="s">
        <v>123</v>
      </c>
      <c r="D239" s="1" t="s">
        <v>621</v>
      </c>
      <c r="E239" s="1">
        <v>57471</v>
      </c>
      <c r="F239" s="1" t="s">
        <v>1005</v>
      </c>
      <c r="G239" s="1">
        <v>9726</v>
      </c>
      <c r="H239" s="1" t="s">
        <v>1140</v>
      </c>
      <c r="I239" s="1">
        <v>56769</v>
      </c>
      <c r="J239" s="1" t="s">
        <v>994</v>
      </c>
      <c r="K239" s="1" t="s">
        <v>995</v>
      </c>
      <c r="L239" s="1" t="s">
        <v>996</v>
      </c>
      <c r="M239" s="1" t="s">
        <v>997</v>
      </c>
      <c r="N239" s="1" t="s">
        <v>998</v>
      </c>
      <c r="O239" s="1" t="s">
        <v>999</v>
      </c>
      <c r="P239" s="1" t="s">
        <v>996</v>
      </c>
      <c r="Q239" s="1" t="s">
        <v>1000</v>
      </c>
      <c r="R239" s="1" t="s">
        <v>1040</v>
      </c>
      <c r="S239" s="1" t="s">
        <v>1041</v>
      </c>
      <c r="T239" s="1">
        <v>40.684443999999999</v>
      </c>
      <c r="U239" s="1">
        <v>-74.404443999999998</v>
      </c>
      <c r="V239" s="1"/>
      <c r="W239" s="1">
        <v>1</v>
      </c>
      <c r="X239" s="1">
        <v>1</v>
      </c>
      <c r="Y239" s="1" t="s">
        <v>128</v>
      </c>
      <c r="Z239" s="4" t="s">
        <v>38</v>
      </c>
      <c r="AA239" s="1"/>
      <c r="AB239" s="4">
        <v>0.18242</v>
      </c>
      <c r="AC239" s="4">
        <v>1</v>
      </c>
      <c r="AD239" s="1"/>
      <c r="AE239" s="1"/>
      <c r="AF239" s="1"/>
      <c r="AG239" s="1"/>
      <c r="AH239" s="1"/>
      <c r="AI239" s="1"/>
      <c r="AJ239" s="1"/>
      <c r="AK239" s="1"/>
      <c r="AL239" s="1"/>
      <c r="AM239" s="1">
        <v>14131</v>
      </c>
      <c r="AN239" s="1">
        <v>7419</v>
      </c>
      <c r="AO239" s="4">
        <v>1598</v>
      </c>
      <c r="AP239" s="1">
        <v>839</v>
      </c>
      <c r="AQ239" s="1"/>
      <c r="AR239" s="1"/>
      <c r="AS239" s="1"/>
      <c r="AT239" s="1"/>
      <c r="AU239" s="1"/>
      <c r="AV239" s="1"/>
      <c r="AW239" s="1"/>
      <c r="AX239" s="1"/>
      <c r="AY239" s="4"/>
      <c r="AZ239" s="1"/>
      <c r="BA239" s="4"/>
      <c r="BB239" s="4"/>
      <c r="BC239" s="4"/>
      <c r="BD239" s="1"/>
      <c r="BE239" s="1"/>
      <c r="BF239" s="1"/>
    </row>
    <row r="240" spans="1:58">
      <c r="A240" s="1">
        <v>7559</v>
      </c>
      <c r="B240" s="1">
        <v>2021</v>
      </c>
      <c r="C240" s="1" t="s">
        <v>123</v>
      </c>
      <c r="D240" s="1" t="s">
        <v>627</v>
      </c>
      <c r="E240" s="1">
        <v>60857</v>
      </c>
      <c r="F240" s="1" t="s">
        <v>1005</v>
      </c>
      <c r="G240" s="1">
        <v>9726</v>
      </c>
      <c r="H240" s="1" t="s">
        <v>1194</v>
      </c>
      <c r="I240" s="1">
        <v>60516</v>
      </c>
      <c r="J240" s="1" t="s">
        <v>1053</v>
      </c>
      <c r="K240" s="1" t="s">
        <v>995</v>
      </c>
      <c r="L240" s="1" t="s">
        <v>996</v>
      </c>
      <c r="M240" s="1" t="s">
        <v>997</v>
      </c>
      <c r="N240" s="1" t="s">
        <v>998</v>
      </c>
      <c r="O240" s="1" t="s">
        <v>999</v>
      </c>
      <c r="P240" s="1" t="s">
        <v>996</v>
      </c>
      <c r="Q240" s="1" t="s">
        <v>1000</v>
      </c>
      <c r="R240" s="1" t="s">
        <v>1063</v>
      </c>
      <c r="S240" s="1" t="s">
        <v>1064</v>
      </c>
      <c r="T240" s="1">
        <v>40.070878999999998</v>
      </c>
      <c r="U240" s="1">
        <v>-74.161152999999999</v>
      </c>
      <c r="V240" s="1"/>
      <c r="W240" s="1">
        <v>1</v>
      </c>
      <c r="X240" s="1">
        <v>1</v>
      </c>
      <c r="Y240" s="1" t="s">
        <v>128</v>
      </c>
      <c r="Z240" s="4" t="s">
        <v>38</v>
      </c>
      <c r="AA240" s="1"/>
      <c r="AB240" s="4">
        <v>0.13275999999999999</v>
      </c>
      <c r="AC240" s="4">
        <v>1</v>
      </c>
      <c r="AD240" s="1"/>
      <c r="AE240" s="1"/>
      <c r="AF240" s="1"/>
      <c r="AG240" s="1"/>
      <c r="AH240" s="1"/>
      <c r="AI240" s="1"/>
      <c r="AJ240" s="1"/>
      <c r="AK240" s="1"/>
      <c r="AL240" s="1"/>
      <c r="AM240" s="1">
        <v>10284</v>
      </c>
      <c r="AN240" s="1">
        <v>5399</v>
      </c>
      <c r="AO240" s="4">
        <v>1163</v>
      </c>
      <c r="AP240" s="1">
        <v>611</v>
      </c>
      <c r="AQ240" s="1"/>
      <c r="AR240" s="1"/>
      <c r="AS240" s="1"/>
      <c r="AT240" s="1"/>
      <c r="AU240" s="1"/>
      <c r="AV240" s="1"/>
      <c r="AW240" s="1"/>
      <c r="AX240" s="1"/>
      <c r="AY240" s="4"/>
      <c r="AZ240" s="1"/>
      <c r="BA240" s="4"/>
      <c r="BB240" s="4"/>
      <c r="BC240" s="4"/>
      <c r="BD240" s="1"/>
      <c r="BE240" s="1"/>
      <c r="BF240" s="1"/>
    </row>
    <row r="241" spans="1:58">
      <c r="A241" s="1">
        <v>7560</v>
      </c>
      <c r="B241" s="1">
        <v>2021</v>
      </c>
      <c r="C241" s="1" t="s">
        <v>123</v>
      </c>
      <c r="D241" s="1" t="s">
        <v>629</v>
      </c>
      <c r="E241" s="1">
        <v>61599</v>
      </c>
      <c r="F241" s="1" t="s">
        <v>992</v>
      </c>
      <c r="G241" s="1">
        <v>15477</v>
      </c>
      <c r="H241" s="1" t="s">
        <v>1032</v>
      </c>
      <c r="I241" s="1">
        <v>56990</v>
      </c>
      <c r="J241" s="1" t="s">
        <v>994</v>
      </c>
      <c r="K241" s="1" t="s">
        <v>995</v>
      </c>
      <c r="L241" s="1" t="s">
        <v>996</v>
      </c>
      <c r="M241" s="1" t="s">
        <v>997</v>
      </c>
      <c r="N241" s="1" t="s">
        <v>998</v>
      </c>
      <c r="O241" s="1" t="s">
        <v>999</v>
      </c>
      <c r="P241" s="1" t="s">
        <v>996</v>
      </c>
      <c r="Q241" s="1" t="s">
        <v>1000</v>
      </c>
      <c r="R241" s="1" t="s">
        <v>1047</v>
      </c>
      <c r="S241" s="1" t="s">
        <v>1048</v>
      </c>
      <c r="T241" s="1">
        <v>40.403238000000002</v>
      </c>
      <c r="U241" s="1">
        <v>-74.567785999999998</v>
      </c>
      <c r="V241" s="1"/>
      <c r="W241" s="1">
        <v>1</v>
      </c>
      <c r="X241" s="1">
        <v>1</v>
      </c>
      <c r="Y241" s="1" t="s">
        <v>128</v>
      </c>
      <c r="Z241" s="4" t="s">
        <v>38</v>
      </c>
      <c r="AA241" s="1"/>
      <c r="AB241" s="4">
        <v>0.18539</v>
      </c>
      <c r="AC241" s="4">
        <v>10</v>
      </c>
      <c r="AD241" s="1"/>
      <c r="AE241" s="1"/>
      <c r="AF241" s="1"/>
      <c r="AG241" s="1"/>
      <c r="AH241" s="1"/>
      <c r="AI241" s="1"/>
      <c r="AJ241" s="1"/>
      <c r="AK241" s="1"/>
      <c r="AL241" s="1"/>
      <c r="AM241" s="1">
        <v>143608</v>
      </c>
      <c r="AN241" s="1">
        <v>75393</v>
      </c>
      <c r="AO241" s="4">
        <v>16240</v>
      </c>
      <c r="AP241" s="1">
        <v>8526</v>
      </c>
      <c r="AQ241" s="1"/>
      <c r="AR241" s="1"/>
      <c r="AS241" s="1"/>
      <c r="AT241" s="1"/>
      <c r="AU241" s="1"/>
      <c r="AV241" s="1"/>
      <c r="AW241" s="1"/>
      <c r="AX241" s="1"/>
      <c r="AY241" s="4"/>
      <c r="AZ241" s="1"/>
      <c r="BA241" s="4"/>
      <c r="BB241" s="4"/>
      <c r="BC241" s="4"/>
      <c r="BD241" s="1"/>
      <c r="BE241" s="1"/>
      <c r="BF241" s="1"/>
    </row>
    <row r="242" spans="1:58">
      <c r="A242" s="1">
        <v>7561</v>
      </c>
      <c r="B242" s="1">
        <v>2021</v>
      </c>
      <c r="C242" s="1" t="s">
        <v>123</v>
      </c>
      <c r="D242" s="1" t="s">
        <v>1195</v>
      </c>
      <c r="E242" s="1">
        <v>50385</v>
      </c>
      <c r="F242" s="1" t="s">
        <v>992</v>
      </c>
      <c r="G242" s="1">
        <v>15477</v>
      </c>
      <c r="H242" s="1" t="s">
        <v>631</v>
      </c>
      <c r="I242" s="1">
        <v>55846</v>
      </c>
      <c r="J242" s="1" t="s">
        <v>994</v>
      </c>
      <c r="K242" s="1" t="s">
        <v>995</v>
      </c>
      <c r="L242" s="1" t="s">
        <v>996</v>
      </c>
      <c r="M242" s="1" t="s">
        <v>997</v>
      </c>
      <c r="N242" s="1" t="s">
        <v>998</v>
      </c>
      <c r="O242" s="1" t="s">
        <v>999</v>
      </c>
      <c r="P242" s="1" t="s">
        <v>996</v>
      </c>
      <c r="Q242" s="1" t="s">
        <v>1000</v>
      </c>
      <c r="R242" s="1" t="s">
        <v>1020</v>
      </c>
      <c r="S242" s="1" t="s">
        <v>1021</v>
      </c>
      <c r="T242" s="1">
        <v>40.719700000000003</v>
      </c>
      <c r="U242" s="1">
        <v>-74.13</v>
      </c>
      <c r="V242" s="1" t="s">
        <v>1027</v>
      </c>
      <c r="W242" s="1">
        <v>2</v>
      </c>
      <c r="X242" s="1">
        <v>3</v>
      </c>
      <c r="Y242" s="1" t="s">
        <v>166</v>
      </c>
      <c r="Z242" s="4" t="s">
        <v>32</v>
      </c>
      <c r="AA242" s="1"/>
      <c r="AB242" s="4">
        <v>4.5999999999999999E-2</v>
      </c>
      <c r="AC242" s="4">
        <v>152</v>
      </c>
      <c r="AD242" s="1">
        <v>1</v>
      </c>
      <c r="AE242" s="1"/>
      <c r="AF242" s="1"/>
      <c r="AG242" s="1"/>
      <c r="AH242" s="1"/>
      <c r="AI242" s="1"/>
      <c r="AJ242" s="1"/>
      <c r="AK242" s="1">
        <v>573357.098</v>
      </c>
      <c r="AL242" s="1">
        <v>411882.31599999999</v>
      </c>
      <c r="AM242" s="1">
        <v>573357.098</v>
      </c>
      <c r="AN242" s="1">
        <v>411882.31599999999</v>
      </c>
      <c r="AO242" s="4">
        <v>61250</v>
      </c>
      <c r="AP242" s="1">
        <v>44162</v>
      </c>
      <c r="AQ242" s="1">
        <v>9.0299999999999994</v>
      </c>
      <c r="AR242" s="1">
        <v>6.1139999999999999</v>
      </c>
      <c r="AS242" s="1">
        <v>0.17199999999999999</v>
      </c>
      <c r="AT242" s="1">
        <v>34072.646999999997</v>
      </c>
      <c r="AU242" s="1">
        <v>1277.9680000000001</v>
      </c>
      <c r="AV242" s="1">
        <v>127.797</v>
      </c>
      <c r="AW242" s="1">
        <v>34107.663</v>
      </c>
      <c r="AX242" s="1"/>
      <c r="AY242" s="4">
        <v>0.29499999999999998</v>
      </c>
      <c r="AZ242" s="1">
        <v>0.27700000000000002</v>
      </c>
      <c r="BA242" s="4">
        <v>6.0000000000000001E-3</v>
      </c>
      <c r="BB242" s="4">
        <v>1112.576</v>
      </c>
      <c r="BC242" s="4">
        <v>2.1000000000000001E-2</v>
      </c>
      <c r="BD242" s="1">
        <v>2E-3</v>
      </c>
      <c r="BE242" s="1">
        <v>1113.72</v>
      </c>
      <c r="BF242" s="1"/>
    </row>
    <row r="243" spans="1:58">
      <c r="A243" s="1">
        <v>7562</v>
      </c>
      <c r="B243" s="1">
        <v>2021</v>
      </c>
      <c r="C243" s="1" t="s">
        <v>123</v>
      </c>
      <c r="D243" s="1" t="s">
        <v>632</v>
      </c>
      <c r="E243" s="1">
        <v>58079</v>
      </c>
      <c r="F243" s="1" t="s">
        <v>992</v>
      </c>
      <c r="G243" s="1">
        <v>15477</v>
      </c>
      <c r="H243" s="1" t="s">
        <v>1196</v>
      </c>
      <c r="I243" s="1">
        <v>57457</v>
      </c>
      <c r="J243" s="1" t="s">
        <v>994</v>
      </c>
      <c r="K243" s="1" t="s">
        <v>995</v>
      </c>
      <c r="L243" s="1" t="s">
        <v>996</v>
      </c>
      <c r="M243" s="1" t="s">
        <v>997</v>
      </c>
      <c r="N243" s="1" t="s">
        <v>998</v>
      </c>
      <c r="O243" s="1" t="s">
        <v>999</v>
      </c>
      <c r="P243" s="1" t="s">
        <v>996</v>
      </c>
      <c r="Q243" s="1" t="s">
        <v>1000</v>
      </c>
      <c r="R243" s="1" t="s">
        <v>1020</v>
      </c>
      <c r="S243" s="1" t="s">
        <v>1021</v>
      </c>
      <c r="T243" s="1">
        <v>40.707222000000002</v>
      </c>
      <c r="U243" s="1">
        <v>-74.125833</v>
      </c>
      <c r="V243" s="1" t="s">
        <v>1027</v>
      </c>
      <c r="W243" s="1">
        <v>2</v>
      </c>
      <c r="X243" s="1">
        <v>3</v>
      </c>
      <c r="Y243" s="1" t="s">
        <v>166</v>
      </c>
      <c r="Z243" s="4" t="s">
        <v>32</v>
      </c>
      <c r="AA243" s="1"/>
      <c r="AB243" s="4">
        <v>0.66366999999999998</v>
      </c>
      <c r="AC243" s="4">
        <v>735</v>
      </c>
      <c r="AD243" s="1">
        <v>0.22721373176363399</v>
      </c>
      <c r="AE243" s="1"/>
      <c r="AF243" s="1"/>
      <c r="AG243" s="1"/>
      <c r="AH243" s="1"/>
      <c r="AI243" s="1"/>
      <c r="AJ243" s="1"/>
      <c r="AK243" s="1">
        <v>28510845.16</v>
      </c>
      <c r="AL243" s="1">
        <v>11694983.624</v>
      </c>
      <c r="AM243" s="1">
        <v>28510845.16</v>
      </c>
      <c r="AN243" s="1">
        <v>11694983.624</v>
      </c>
      <c r="AO243" s="4">
        <v>4273117</v>
      </c>
      <c r="AP243" s="1">
        <v>1786187</v>
      </c>
      <c r="AQ243" s="1">
        <v>92.346999999999994</v>
      </c>
      <c r="AR243" s="1">
        <v>37.106999999999999</v>
      </c>
      <c r="AS243" s="1">
        <v>8.5540000000000003</v>
      </c>
      <c r="AT243" s="1">
        <v>1694368.757</v>
      </c>
      <c r="AU243" s="1">
        <v>65141.591999999997</v>
      </c>
      <c r="AV243" s="1">
        <v>6514.1589999999997</v>
      </c>
      <c r="AW243" s="1">
        <v>1696153.6370000001</v>
      </c>
      <c r="AX243" s="1"/>
      <c r="AY243" s="4">
        <v>4.2999999999999997E-2</v>
      </c>
      <c r="AZ243" s="1">
        <v>4.2000000000000003E-2</v>
      </c>
      <c r="BA243" s="4">
        <v>4.0000000000000001E-3</v>
      </c>
      <c r="BB243" s="4">
        <v>793.03599999999994</v>
      </c>
      <c r="BC243" s="4">
        <v>1.4999999999999999E-2</v>
      </c>
      <c r="BD243" s="1">
        <v>2E-3</v>
      </c>
      <c r="BE243" s="1">
        <v>793.87199999999996</v>
      </c>
      <c r="BF243" s="1"/>
    </row>
    <row r="244" spans="1:58">
      <c r="A244" s="1">
        <v>7563</v>
      </c>
      <c r="B244" s="1">
        <v>2021</v>
      </c>
      <c r="C244" s="1" t="s">
        <v>123</v>
      </c>
      <c r="D244" s="1" t="s">
        <v>636</v>
      </c>
      <c r="E244" s="1">
        <v>60378</v>
      </c>
      <c r="F244" s="1" t="s">
        <v>1005</v>
      </c>
      <c r="G244" s="1">
        <v>9726</v>
      </c>
      <c r="H244" s="1" t="s">
        <v>1049</v>
      </c>
      <c r="I244" s="1">
        <v>57044</v>
      </c>
      <c r="J244" s="1" t="s">
        <v>994</v>
      </c>
      <c r="K244" s="1" t="s">
        <v>995</v>
      </c>
      <c r="L244" s="1" t="s">
        <v>996</v>
      </c>
      <c r="M244" s="1" t="s">
        <v>997</v>
      </c>
      <c r="N244" s="1" t="s">
        <v>998</v>
      </c>
      <c r="O244" s="1" t="s">
        <v>999</v>
      </c>
      <c r="P244" s="1" t="s">
        <v>996</v>
      </c>
      <c r="Q244" s="1" t="s">
        <v>1000</v>
      </c>
      <c r="R244" s="1" t="s">
        <v>1074</v>
      </c>
      <c r="S244" s="1" t="s">
        <v>1075</v>
      </c>
      <c r="T244" s="1">
        <v>40.76</v>
      </c>
      <c r="U244" s="1">
        <v>-74.935000000000002</v>
      </c>
      <c r="V244" s="1"/>
      <c r="W244" s="1">
        <v>1</v>
      </c>
      <c r="X244" s="1">
        <v>1</v>
      </c>
      <c r="Y244" s="1" t="s">
        <v>128</v>
      </c>
      <c r="Z244" s="4" t="s">
        <v>38</v>
      </c>
      <c r="AA244" s="1"/>
      <c r="AB244" s="4">
        <v>0.15115999999999999</v>
      </c>
      <c r="AC244" s="4">
        <v>5</v>
      </c>
      <c r="AD244" s="1"/>
      <c r="AE244" s="1"/>
      <c r="AF244" s="1"/>
      <c r="AG244" s="1"/>
      <c r="AH244" s="1"/>
      <c r="AI244" s="1"/>
      <c r="AJ244" s="1"/>
      <c r="AK244" s="1"/>
      <c r="AL244" s="1"/>
      <c r="AM244" s="1">
        <v>58549</v>
      </c>
      <c r="AN244" s="1">
        <v>30738</v>
      </c>
      <c r="AO244" s="4">
        <v>6621</v>
      </c>
      <c r="AP244" s="1">
        <v>3476</v>
      </c>
      <c r="AQ244" s="1"/>
      <c r="AR244" s="1"/>
      <c r="AS244" s="1"/>
      <c r="AT244" s="1"/>
      <c r="AU244" s="1"/>
      <c r="AV244" s="1"/>
      <c r="AW244" s="1"/>
      <c r="AX244" s="1"/>
      <c r="AY244" s="4"/>
      <c r="AZ244" s="1"/>
      <c r="BA244" s="4"/>
      <c r="BB244" s="4"/>
      <c r="BC244" s="4"/>
      <c r="BD244" s="1"/>
      <c r="BE244" s="1"/>
      <c r="BF244" s="1"/>
    </row>
    <row r="245" spans="1:58">
      <c r="A245" s="1">
        <v>7564</v>
      </c>
      <c r="B245" s="1">
        <v>2021</v>
      </c>
      <c r="C245" s="1" t="s">
        <v>123</v>
      </c>
      <c r="D245" s="1" t="s">
        <v>637</v>
      </c>
      <c r="E245" s="1">
        <v>57948</v>
      </c>
      <c r="F245" s="1" t="s">
        <v>1022</v>
      </c>
      <c r="G245" s="1">
        <v>963</v>
      </c>
      <c r="H245" s="1" t="s">
        <v>1032</v>
      </c>
      <c r="I245" s="1">
        <v>56990</v>
      </c>
      <c r="J245" s="1" t="s">
        <v>994</v>
      </c>
      <c r="K245" s="1" t="s">
        <v>995</v>
      </c>
      <c r="L245" s="1" t="s">
        <v>996</v>
      </c>
      <c r="M245" s="1" t="s">
        <v>997</v>
      </c>
      <c r="N245" s="1" t="s">
        <v>998</v>
      </c>
      <c r="O245" s="1" t="s">
        <v>999</v>
      </c>
      <c r="P245" s="1" t="s">
        <v>996</v>
      </c>
      <c r="Q245" s="1" t="s">
        <v>1000</v>
      </c>
      <c r="R245" s="1" t="s">
        <v>1050</v>
      </c>
      <c r="S245" s="1" t="s">
        <v>1051</v>
      </c>
      <c r="T245" s="1">
        <v>39.380564999999997</v>
      </c>
      <c r="U245" s="1">
        <v>-75.188311999999996</v>
      </c>
      <c r="V245" s="1"/>
      <c r="W245" s="1">
        <v>1</v>
      </c>
      <c r="X245" s="1">
        <v>1</v>
      </c>
      <c r="Y245" s="1" t="s">
        <v>128</v>
      </c>
      <c r="Z245" s="4" t="s">
        <v>38</v>
      </c>
      <c r="AA245" s="1"/>
      <c r="AB245" s="4">
        <v>0.19045999999999999</v>
      </c>
      <c r="AC245" s="4">
        <v>10</v>
      </c>
      <c r="AD245" s="1"/>
      <c r="AE245" s="1"/>
      <c r="AF245" s="1"/>
      <c r="AG245" s="1"/>
      <c r="AH245" s="1"/>
      <c r="AI245" s="1"/>
      <c r="AJ245" s="1"/>
      <c r="AK245" s="1"/>
      <c r="AL245" s="1"/>
      <c r="AM245" s="1">
        <v>147537</v>
      </c>
      <c r="AN245" s="1">
        <v>77456</v>
      </c>
      <c r="AO245" s="4">
        <v>16684</v>
      </c>
      <c r="AP245" s="1">
        <v>8759</v>
      </c>
      <c r="AQ245" s="1"/>
      <c r="AR245" s="1"/>
      <c r="AS245" s="1"/>
      <c r="AT245" s="1"/>
      <c r="AU245" s="1"/>
      <c r="AV245" s="1"/>
      <c r="AW245" s="1"/>
      <c r="AX245" s="1"/>
      <c r="AY245" s="4"/>
      <c r="AZ245" s="1"/>
      <c r="BA245" s="4"/>
      <c r="BB245" s="4"/>
      <c r="BC245" s="4"/>
      <c r="BD245" s="1"/>
      <c r="BE245" s="1"/>
      <c r="BF245" s="1"/>
    </row>
    <row r="246" spans="1:58">
      <c r="A246" s="1">
        <v>7565</v>
      </c>
      <c r="B246" s="1">
        <v>2021</v>
      </c>
      <c r="C246" s="1" t="s">
        <v>123</v>
      </c>
      <c r="D246" s="1" t="s">
        <v>639</v>
      </c>
      <c r="E246" s="1">
        <v>57724</v>
      </c>
      <c r="F246" s="1" t="s">
        <v>992</v>
      </c>
      <c r="G246" s="1">
        <v>15477</v>
      </c>
      <c r="H246" s="1" t="s">
        <v>992</v>
      </c>
      <c r="I246" s="1">
        <v>15477</v>
      </c>
      <c r="J246" s="1" t="s">
        <v>1077</v>
      </c>
      <c r="K246" s="1" t="s">
        <v>995</v>
      </c>
      <c r="L246" s="1" t="s">
        <v>996</v>
      </c>
      <c r="M246" s="1" t="s">
        <v>997</v>
      </c>
      <c r="N246" s="1" t="s">
        <v>998</v>
      </c>
      <c r="O246" s="1" t="s">
        <v>999</v>
      </c>
      <c r="P246" s="1" t="s">
        <v>996</v>
      </c>
      <c r="Q246" s="1" t="s">
        <v>1000</v>
      </c>
      <c r="R246" s="1" t="s">
        <v>1018</v>
      </c>
      <c r="S246" s="1" t="s">
        <v>1019</v>
      </c>
      <c r="T246" s="1">
        <v>40.750833</v>
      </c>
      <c r="U246" s="1">
        <v>-74.11</v>
      </c>
      <c r="V246" s="1"/>
      <c r="W246" s="1">
        <v>1</v>
      </c>
      <c r="X246" s="1">
        <v>1</v>
      </c>
      <c r="Y246" s="1" t="s">
        <v>128</v>
      </c>
      <c r="Z246" s="4" t="s">
        <v>38</v>
      </c>
      <c r="AA246" s="1"/>
      <c r="AB246" s="4">
        <v>0.13977000000000001</v>
      </c>
      <c r="AC246" s="4">
        <v>2.5</v>
      </c>
      <c r="AD246" s="1"/>
      <c r="AE246" s="1"/>
      <c r="AF246" s="1"/>
      <c r="AG246" s="1"/>
      <c r="AH246" s="1"/>
      <c r="AI246" s="1"/>
      <c r="AJ246" s="1"/>
      <c r="AK246" s="1"/>
      <c r="AL246" s="1"/>
      <c r="AM246" s="1">
        <v>27068</v>
      </c>
      <c r="AN246" s="1">
        <v>14210</v>
      </c>
      <c r="AO246" s="4">
        <v>3061</v>
      </c>
      <c r="AP246" s="1">
        <v>1607</v>
      </c>
      <c r="AQ246" s="1"/>
      <c r="AR246" s="1"/>
      <c r="AS246" s="1"/>
      <c r="AT246" s="1"/>
      <c r="AU246" s="1"/>
      <c r="AV246" s="1"/>
      <c r="AW246" s="1"/>
      <c r="AX246" s="1"/>
      <c r="AY246" s="4"/>
      <c r="AZ246" s="1"/>
      <c r="BA246" s="4"/>
      <c r="BB246" s="4"/>
      <c r="BC246" s="4"/>
      <c r="BD246" s="1"/>
      <c r="BE246" s="1"/>
      <c r="BF246" s="1"/>
    </row>
    <row r="247" spans="1:58">
      <c r="A247" s="1">
        <v>7566</v>
      </c>
      <c r="B247" s="1">
        <v>2021</v>
      </c>
      <c r="C247" s="1" t="s">
        <v>123</v>
      </c>
      <c r="D247" s="1" t="s">
        <v>641</v>
      </c>
      <c r="E247" s="1">
        <v>60806</v>
      </c>
      <c r="F247" s="1" t="s">
        <v>992</v>
      </c>
      <c r="G247" s="1">
        <v>15477</v>
      </c>
      <c r="H247" s="1" t="s">
        <v>1016</v>
      </c>
      <c r="I247" s="1">
        <v>60268</v>
      </c>
      <c r="J247" s="1" t="s">
        <v>994</v>
      </c>
      <c r="K247" s="1" t="s">
        <v>995</v>
      </c>
      <c r="L247" s="1" t="s">
        <v>996</v>
      </c>
      <c r="M247" s="1" t="s">
        <v>997</v>
      </c>
      <c r="N247" s="1" t="s">
        <v>998</v>
      </c>
      <c r="O247" s="1" t="s">
        <v>999</v>
      </c>
      <c r="P247" s="1" t="s">
        <v>996</v>
      </c>
      <c r="Q247" s="1" t="s">
        <v>1000</v>
      </c>
      <c r="R247" s="1" t="s">
        <v>1018</v>
      </c>
      <c r="S247" s="1" t="s">
        <v>1019</v>
      </c>
      <c r="T247" s="1">
        <v>40.817999999999998</v>
      </c>
      <c r="U247" s="1">
        <v>-74.016999999999996</v>
      </c>
      <c r="V247" s="1"/>
      <c r="W247" s="1">
        <v>1</v>
      </c>
      <c r="X247" s="1">
        <v>1</v>
      </c>
      <c r="Y247" s="1" t="s">
        <v>128</v>
      </c>
      <c r="Z247" s="4" t="s">
        <v>38</v>
      </c>
      <c r="AA247" s="1"/>
      <c r="AB247" s="4">
        <v>0.15397</v>
      </c>
      <c r="AC247" s="4">
        <v>1.6</v>
      </c>
      <c r="AD247" s="1"/>
      <c r="AE247" s="1"/>
      <c r="AF247" s="1"/>
      <c r="AG247" s="1"/>
      <c r="AH247" s="1"/>
      <c r="AI247" s="1"/>
      <c r="AJ247" s="1"/>
      <c r="AK247" s="1"/>
      <c r="AL247" s="1"/>
      <c r="AM247" s="1">
        <v>19083</v>
      </c>
      <c r="AN247" s="1">
        <v>10019</v>
      </c>
      <c r="AO247" s="4">
        <v>2158</v>
      </c>
      <c r="AP247" s="1">
        <v>1133</v>
      </c>
      <c r="AQ247" s="1"/>
      <c r="AR247" s="1"/>
      <c r="AS247" s="1"/>
      <c r="AT247" s="1"/>
      <c r="AU247" s="1"/>
      <c r="AV247" s="1"/>
      <c r="AW247" s="1"/>
      <c r="AX247" s="1"/>
      <c r="AY247" s="4"/>
      <c r="AZ247" s="1"/>
      <c r="BA247" s="4"/>
      <c r="BB247" s="4"/>
      <c r="BC247" s="4"/>
      <c r="BD247" s="1"/>
      <c r="BE247" s="1"/>
      <c r="BF247" s="1"/>
    </row>
    <row r="248" spans="1:58">
      <c r="A248" s="1">
        <v>7567</v>
      </c>
      <c r="B248" s="1">
        <v>2021</v>
      </c>
      <c r="C248" s="1" t="s">
        <v>123</v>
      </c>
      <c r="D248" s="1" t="s">
        <v>642</v>
      </c>
      <c r="E248" s="1">
        <v>58358</v>
      </c>
      <c r="F248" s="1" t="s">
        <v>1005</v>
      </c>
      <c r="G248" s="1">
        <v>9726</v>
      </c>
      <c r="H248" s="1" t="s">
        <v>1044</v>
      </c>
      <c r="I248" s="1">
        <v>63068</v>
      </c>
      <c r="J248" s="1" t="s">
        <v>1017</v>
      </c>
      <c r="K248" s="1" t="s">
        <v>995</v>
      </c>
      <c r="L248" s="1" t="s">
        <v>996</v>
      </c>
      <c r="M248" s="1" t="s">
        <v>997</v>
      </c>
      <c r="N248" s="1" t="s">
        <v>998</v>
      </c>
      <c r="O248" s="1" t="s">
        <v>999</v>
      </c>
      <c r="P248" s="1" t="s">
        <v>996</v>
      </c>
      <c r="Q248" s="1" t="s">
        <v>1000</v>
      </c>
      <c r="R248" s="1" t="s">
        <v>1014</v>
      </c>
      <c r="S248" s="1" t="s">
        <v>1015</v>
      </c>
      <c r="T248" s="1">
        <v>40.924166999999997</v>
      </c>
      <c r="U248" s="1">
        <v>-74.494721999999996</v>
      </c>
      <c r="V248" s="1"/>
      <c r="W248" s="1">
        <v>1</v>
      </c>
      <c r="X248" s="1">
        <v>1</v>
      </c>
      <c r="Y248" s="1" t="s">
        <v>128</v>
      </c>
      <c r="Z248" s="4" t="s">
        <v>38</v>
      </c>
      <c r="AA248" s="1"/>
      <c r="AB248" s="4">
        <v>0.14551</v>
      </c>
      <c r="AC248" s="4">
        <v>4.0999999999999996</v>
      </c>
      <c r="AD248" s="1"/>
      <c r="AE248" s="1"/>
      <c r="AF248" s="1"/>
      <c r="AG248" s="1"/>
      <c r="AH248" s="1"/>
      <c r="AI248" s="1"/>
      <c r="AJ248" s="1"/>
      <c r="AK248" s="1"/>
      <c r="AL248" s="1"/>
      <c r="AM248" s="1">
        <v>46214</v>
      </c>
      <c r="AN248" s="1">
        <v>24262</v>
      </c>
      <c r="AO248" s="4">
        <v>5226</v>
      </c>
      <c r="AP248" s="1">
        <v>2744</v>
      </c>
      <c r="AQ248" s="1"/>
      <c r="AR248" s="1"/>
      <c r="AS248" s="1"/>
      <c r="AT248" s="1"/>
      <c r="AU248" s="1"/>
      <c r="AV248" s="1"/>
      <c r="AW248" s="1"/>
      <c r="AX248" s="1"/>
      <c r="AY248" s="4"/>
      <c r="AZ248" s="1"/>
      <c r="BA248" s="4"/>
      <c r="BB248" s="4"/>
      <c r="BC248" s="4"/>
      <c r="BD248" s="1"/>
      <c r="BE248" s="1"/>
      <c r="BF248" s="1"/>
    </row>
    <row r="249" spans="1:58">
      <c r="A249" s="1">
        <v>7568</v>
      </c>
      <c r="B249" s="1">
        <v>2021</v>
      </c>
      <c r="C249" s="1" t="s">
        <v>123</v>
      </c>
      <c r="D249" s="1" t="s">
        <v>644</v>
      </c>
      <c r="E249" s="1">
        <v>59318</v>
      </c>
      <c r="F249" s="1" t="s">
        <v>1005</v>
      </c>
      <c r="G249" s="1">
        <v>9726</v>
      </c>
      <c r="H249" s="1" t="s">
        <v>1032</v>
      </c>
      <c r="I249" s="1">
        <v>56990</v>
      </c>
      <c r="J249" s="1" t="s">
        <v>994</v>
      </c>
      <c r="K249" s="1" t="s">
        <v>995</v>
      </c>
      <c r="L249" s="1" t="s">
        <v>996</v>
      </c>
      <c r="M249" s="1" t="s">
        <v>997</v>
      </c>
      <c r="N249" s="1" t="s">
        <v>998</v>
      </c>
      <c r="O249" s="1" t="s">
        <v>999</v>
      </c>
      <c r="P249" s="1" t="s">
        <v>996</v>
      </c>
      <c r="Q249" s="1" t="s">
        <v>1000</v>
      </c>
      <c r="R249" s="1" t="s">
        <v>1029</v>
      </c>
      <c r="S249" s="1" t="s">
        <v>1030</v>
      </c>
      <c r="T249" s="1">
        <v>40.069600999999999</v>
      </c>
      <c r="U249" s="1">
        <v>-74.584841999999995</v>
      </c>
      <c r="V249" s="1"/>
      <c r="W249" s="1">
        <v>1</v>
      </c>
      <c r="X249" s="1">
        <v>1</v>
      </c>
      <c r="Y249" s="1" t="s">
        <v>128</v>
      </c>
      <c r="Z249" s="4" t="s">
        <v>38</v>
      </c>
      <c r="AA249" s="1"/>
      <c r="AB249" s="4">
        <v>0.16977</v>
      </c>
      <c r="AC249" s="4">
        <v>5</v>
      </c>
      <c r="AD249" s="1"/>
      <c r="AE249" s="1"/>
      <c r="AF249" s="1"/>
      <c r="AG249" s="1"/>
      <c r="AH249" s="1"/>
      <c r="AI249" s="1"/>
      <c r="AJ249" s="1"/>
      <c r="AK249" s="1"/>
      <c r="AL249" s="1"/>
      <c r="AM249" s="1">
        <v>65757</v>
      </c>
      <c r="AN249" s="1">
        <v>34522</v>
      </c>
      <c r="AO249" s="4">
        <v>7436</v>
      </c>
      <c r="AP249" s="1">
        <v>3904</v>
      </c>
      <c r="AQ249" s="1"/>
      <c r="AR249" s="1"/>
      <c r="AS249" s="1"/>
      <c r="AT249" s="1"/>
      <c r="AU249" s="1"/>
      <c r="AV249" s="1"/>
      <c r="AW249" s="1"/>
      <c r="AX249" s="1"/>
      <c r="AY249" s="4"/>
      <c r="AZ249" s="1"/>
      <c r="BA249" s="4"/>
      <c r="BB249" s="4"/>
      <c r="BC249" s="4"/>
      <c r="BD249" s="1"/>
      <c r="BE249" s="1"/>
      <c r="BF249" s="1"/>
    </row>
    <row r="250" spans="1:58">
      <c r="A250" s="1">
        <v>7569</v>
      </c>
      <c r="B250" s="1">
        <v>2021</v>
      </c>
      <c r="C250" s="1" t="s">
        <v>123</v>
      </c>
      <c r="D250" s="1" t="s">
        <v>646</v>
      </c>
      <c r="E250" s="1">
        <v>62903</v>
      </c>
      <c r="F250" s="1" t="s">
        <v>1005</v>
      </c>
      <c r="G250" s="1">
        <v>9726</v>
      </c>
      <c r="H250" s="1" t="s">
        <v>1012</v>
      </c>
      <c r="I250" s="1">
        <v>60281</v>
      </c>
      <c r="J250" s="1" t="s">
        <v>994</v>
      </c>
      <c r="K250" s="1" t="s">
        <v>995</v>
      </c>
      <c r="L250" s="1" t="s">
        <v>996</v>
      </c>
      <c r="M250" s="1" t="s">
        <v>997</v>
      </c>
      <c r="N250" s="1" t="s">
        <v>998</v>
      </c>
      <c r="O250" s="1" t="s">
        <v>999</v>
      </c>
      <c r="P250" s="1" t="s">
        <v>996</v>
      </c>
      <c r="Q250" s="1" t="s">
        <v>1000</v>
      </c>
      <c r="R250" s="1" t="s">
        <v>1047</v>
      </c>
      <c r="S250" s="1" t="s">
        <v>1048</v>
      </c>
      <c r="T250" s="1">
        <v>40.257725999999998</v>
      </c>
      <c r="U250" s="1">
        <v>-74.441969</v>
      </c>
      <c r="V250" s="1"/>
      <c r="W250" s="1">
        <v>2</v>
      </c>
      <c r="X250" s="1">
        <v>2</v>
      </c>
      <c r="Y250" s="1" t="s">
        <v>128</v>
      </c>
      <c r="Z250" s="4" t="s">
        <v>38</v>
      </c>
      <c r="AA250" s="1"/>
      <c r="AB250" s="4">
        <v>0.16922000000000001</v>
      </c>
      <c r="AC250" s="4">
        <v>10.6</v>
      </c>
      <c r="AD250" s="1"/>
      <c r="AE250" s="1"/>
      <c r="AF250" s="1"/>
      <c r="AG250" s="1"/>
      <c r="AH250" s="1"/>
      <c r="AI250" s="1"/>
      <c r="AJ250" s="1"/>
      <c r="AK250" s="1"/>
      <c r="AL250" s="1"/>
      <c r="AM250" s="1">
        <v>138950</v>
      </c>
      <c r="AN250" s="1">
        <v>72948</v>
      </c>
      <c r="AO250" s="4">
        <v>15713</v>
      </c>
      <c r="AP250" s="1">
        <v>8249</v>
      </c>
      <c r="AQ250" s="1"/>
      <c r="AR250" s="1"/>
      <c r="AS250" s="1"/>
      <c r="AT250" s="1"/>
      <c r="AU250" s="1"/>
      <c r="AV250" s="1"/>
      <c r="AW250" s="1"/>
      <c r="AX250" s="1"/>
      <c r="AY250" s="4"/>
      <c r="AZ250" s="1"/>
      <c r="BA250" s="4"/>
      <c r="BB250" s="4"/>
      <c r="BC250" s="4"/>
      <c r="BD250" s="1"/>
      <c r="BE250" s="1"/>
      <c r="BF250" s="1"/>
    </row>
    <row r="251" spans="1:58">
      <c r="A251" s="1">
        <v>7570</v>
      </c>
      <c r="B251" s="1">
        <v>2021</v>
      </c>
      <c r="C251" s="1" t="s">
        <v>123</v>
      </c>
      <c r="D251" s="1" t="s">
        <v>649</v>
      </c>
      <c r="E251" s="1">
        <v>54980</v>
      </c>
      <c r="F251" s="1" t="s">
        <v>1005</v>
      </c>
      <c r="G251" s="1">
        <v>9726</v>
      </c>
      <c r="H251" s="1" t="s">
        <v>1115</v>
      </c>
      <c r="I251" s="1">
        <v>57249</v>
      </c>
      <c r="J251" s="1" t="s">
        <v>994</v>
      </c>
      <c r="K251" s="1" t="s">
        <v>995</v>
      </c>
      <c r="L251" s="1" t="s">
        <v>996</v>
      </c>
      <c r="M251" s="1" t="s">
        <v>997</v>
      </c>
      <c r="N251" s="1" t="s">
        <v>998</v>
      </c>
      <c r="O251" s="1" t="s">
        <v>999</v>
      </c>
      <c r="P251" s="1" t="s">
        <v>996</v>
      </c>
      <c r="Q251" s="1" t="s">
        <v>1000</v>
      </c>
      <c r="R251" s="1" t="s">
        <v>1063</v>
      </c>
      <c r="S251" s="1" t="s">
        <v>1064</v>
      </c>
      <c r="T251" s="1">
        <v>40.024937000000001</v>
      </c>
      <c r="U251" s="1">
        <v>-74.250136999999995</v>
      </c>
      <c r="V251" s="1"/>
      <c r="W251" s="1">
        <v>12</v>
      </c>
      <c r="X251" s="1">
        <v>12</v>
      </c>
      <c r="Y251" s="1" t="s">
        <v>156</v>
      </c>
      <c r="Z251" s="4" t="s">
        <v>29</v>
      </c>
      <c r="AA251" s="1"/>
      <c r="AB251" s="4">
        <v>0.68932000000000004</v>
      </c>
      <c r="AC251" s="4">
        <v>14.4</v>
      </c>
      <c r="AD251" s="1">
        <v>0.18446109208523601</v>
      </c>
      <c r="AE251" s="1" t="s">
        <v>1027</v>
      </c>
      <c r="AF251" s="1"/>
      <c r="AG251" s="1"/>
      <c r="AH251" s="1"/>
      <c r="AI251" s="1"/>
      <c r="AJ251" s="1"/>
      <c r="AK251" s="1">
        <v>996642</v>
      </c>
      <c r="AL251" s="1">
        <v>440811</v>
      </c>
      <c r="AM251" s="1">
        <v>996642</v>
      </c>
      <c r="AN251" s="1">
        <v>440811</v>
      </c>
      <c r="AO251" s="4">
        <v>86954.004000000001</v>
      </c>
      <c r="AP251" s="1">
        <v>37708.998</v>
      </c>
      <c r="AQ251" s="1">
        <v>0</v>
      </c>
      <c r="AR251" s="1">
        <v>0</v>
      </c>
      <c r="AS251" s="1">
        <v>16.693999999999999</v>
      </c>
      <c r="AT251" s="1">
        <v>2E-3</v>
      </c>
      <c r="AU251" s="1">
        <v>0</v>
      </c>
      <c r="AV251" s="1">
        <v>0</v>
      </c>
      <c r="AW251" s="1">
        <v>2E-3</v>
      </c>
      <c r="AX251" s="1"/>
      <c r="AY251" s="4">
        <v>0</v>
      </c>
      <c r="AZ251" s="1">
        <v>0</v>
      </c>
      <c r="BA251" s="4">
        <v>0.38400000000000001</v>
      </c>
      <c r="BB251" s="4">
        <v>0</v>
      </c>
      <c r="BC251" s="4">
        <v>0</v>
      </c>
      <c r="BD251" s="1">
        <v>0</v>
      </c>
      <c r="BE251" s="1">
        <v>0</v>
      </c>
      <c r="BF251" s="1"/>
    </row>
    <row r="252" spans="1:58">
      <c r="A252" s="1">
        <v>7571</v>
      </c>
      <c r="B252" s="1">
        <v>2021</v>
      </c>
      <c r="C252" s="1" t="s">
        <v>123</v>
      </c>
      <c r="D252" s="1" t="s">
        <v>1197</v>
      </c>
      <c r="E252" s="1">
        <v>55938</v>
      </c>
      <c r="F252" s="1" t="s">
        <v>1005</v>
      </c>
      <c r="G252" s="1">
        <v>9726</v>
      </c>
      <c r="H252" s="1" t="s">
        <v>1176</v>
      </c>
      <c r="I252" s="1">
        <v>60789</v>
      </c>
      <c r="J252" s="1" t="s">
        <v>994</v>
      </c>
      <c r="K252" s="1" t="s">
        <v>995</v>
      </c>
      <c r="L252" s="1" t="s">
        <v>996</v>
      </c>
      <c r="M252" s="1" t="s">
        <v>997</v>
      </c>
      <c r="N252" s="1" t="s">
        <v>998</v>
      </c>
      <c r="O252" s="1" t="s">
        <v>999</v>
      </c>
      <c r="P252" s="1" t="s">
        <v>996</v>
      </c>
      <c r="Q252" s="1" t="s">
        <v>1000</v>
      </c>
      <c r="R252" s="1" t="s">
        <v>1063</v>
      </c>
      <c r="S252" s="1" t="s">
        <v>1064</v>
      </c>
      <c r="T252" s="1">
        <v>40.063299999999998</v>
      </c>
      <c r="U252" s="1">
        <v>-74.167199999999994</v>
      </c>
      <c r="V252" s="1" t="s">
        <v>1027</v>
      </c>
      <c r="W252" s="1">
        <v>2</v>
      </c>
      <c r="X252" s="1">
        <v>2</v>
      </c>
      <c r="Y252" s="1" t="s">
        <v>166</v>
      </c>
      <c r="Z252" s="4" t="s">
        <v>32</v>
      </c>
      <c r="AA252" s="1"/>
      <c r="AB252" s="4">
        <v>6.1969999999999997E-2</v>
      </c>
      <c r="AC252" s="4">
        <v>383</v>
      </c>
      <c r="AD252" s="1">
        <v>1</v>
      </c>
      <c r="AE252" s="1"/>
      <c r="AF252" s="1"/>
      <c r="AG252" s="1"/>
      <c r="AH252" s="1"/>
      <c r="AI252" s="1"/>
      <c r="AJ252" s="1"/>
      <c r="AK252" s="1">
        <v>2188249.6269999999</v>
      </c>
      <c r="AL252" s="1">
        <v>1970831.8740000001</v>
      </c>
      <c r="AM252" s="1">
        <v>2188249.6269999999</v>
      </c>
      <c r="AN252" s="1">
        <v>1970831.8740000001</v>
      </c>
      <c r="AO252" s="4">
        <v>207902</v>
      </c>
      <c r="AP252" s="1">
        <v>187245</v>
      </c>
      <c r="AQ252" s="1">
        <v>35.231999999999999</v>
      </c>
      <c r="AR252" s="1">
        <v>31.172999999999998</v>
      </c>
      <c r="AS252" s="1">
        <v>0.65600000000000003</v>
      </c>
      <c r="AT252" s="1">
        <v>130044.319</v>
      </c>
      <c r="AU252" s="1">
        <v>4804.3289999999997</v>
      </c>
      <c r="AV252" s="1">
        <v>480.43299999999999</v>
      </c>
      <c r="AW252" s="1">
        <v>130175.958</v>
      </c>
      <c r="AX252" s="1"/>
      <c r="AY252" s="4">
        <v>0.33900000000000002</v>
      </c>
      <c r="AZ252" s="1">
        <v>0.33300000000000002</v>
      </c>
      <c r="BA252" s="4">
        <v>6.0000000000000001E-3</v>
      </c>
      <c r="BB252" s="4">
        <v>1251.0160000000001</v>
      </c>
      <c r="BC252" s="4">
        <v>2.3E-2</v>
      </c>
      <c r="BD252" s="1">
        <v>2E-3</v>
      </c>
      <c r="BE252" s="1">
        <v>1252.2819999999999</v>
      </c>
      <c r="BF252" s="1"/>
    </row>
    <row r="253" spans="1:58">
      <c r="A253" s="1">
        <v>7572</v>
      </c>
      <c r="B253" s="1">
        <v>2021</v>
      </c>
      <c r="C253" s="1" t="s">
        <v>123</v>
      </c>
      <c r="D253" s="1" t="s">
        <v>662</v>
      </c>
      <c r="E253" s="1">
        <v>61600</v>
      </c>
      <c r="F253" s="1" t="s">
        <v>1005</v>
      </c>
      <c r="G253" s="1">
        <v>9726</v>
      </c>
      <c r="H253" s="1" t="s">
        <v>1032</v>
      </c>
      <c r="I253" s="1">
        <v>56990</v>
      </c>
      <c r="J253" s="1" t="s">
        <v>994</v>
      </c>
      <c r="K253" s="1" t="s">
        <v>995</v>
      </c>
      <c r="L253" s="1" t="s">
        <v>996</v>
      </c>
      <c r="M253" s="1" t="s">
        <v>997</v>
      </c>
      <c r="N253" s="1" t="s">
        <v>998</v>
      </c>
      <c r="O253" s="1" t="s">
        <v>999</v>
      </c>
      <c r="P253" s="1" t="s">
        <v>996</v>
      </c>
      <c r="Q253" s="1" t="s">
        <v>1000</v>
      </c>
      <c r="R253" s="1" t="s">
        <v>1047</v>
      </c>
      <c r="S253" s="1" t="s">
        <v>1048</v>
      </c>
      <c r="T253" s="1">
        <v>40.444372000000001</v>
      </c>
      <c r="U253" s="1">
        <v>-74.243375999999998</v>
      </c>
      <c r="V253" s="1"/>
      <c r="W253" s="1">
        <v>1</v>
      </c>
      <c r="X253" s="1">
        <v>1</v>
      </c>
      <c r="Y253" s="1" t="s">
        <v>128</v>
      </c>
      <c r="Z253" s="4" t="s">
        <v>38</v>
      </c>
      <c r="AA253" s="1"/>
      <c r="AB253" s="4">
        <v>0.17582999999999999</v>
      </c>
      <c r="AC253" s="4">
        <v>8.8000000000000007</v>
      </c>
      <c r="AD253" s="1"/>
      <c r="AE253" s="1"/>
      <c r="AF253" s="1"/>
      <c r="AG253" s="1"/>
      <c r="AH253" s="1"/>
      <c r="AI253" s="1"/>
      <c r="AJ253" s="1"/>
      <c r="AK253" s="1"/>
      <c r="AL253" s="1"/>
      <c r="AM253" s="1">
        <v>119858</v>
      </c>
      <c r="AN253" s="1">
        <v>62924</v>
      </c>
      <c r="AO253" s="4">
        <v>13554</v>
      </c>
      <c r="AP253" s="1">
        <v>7116</v>
      </c>
      <c r="AQ253" s="1"/>
      <c r="AR253" s="1"/>
      <c r="AS253" s="1"/>
      <c r="AT253" s="1"/>
      <c r="AU253" s="1"/>
      <c r="AV253" s="1"/>
      <c r="AW253" s="1"/>
      <c r="AX253" s="1"/>
      <c r="AY253" s="4"/>
      <c r="AZ253" s="1"/>
      <c r="BA253" s="4"/>
      <c r="BB253" s="4"/>
      <c r="BC253" s="4"/>
      <c r="BD253" s="1"/>
      <c r="BE253" s="1"/>
      <c r="BF253" s="1"/>
    </row>
    <row r="254" spans="1:58">
      <c r="A254" s="1">
        <v>7573</v>
      </c>
      <c r="B254" s="1">
        <v>2021</v>
      </c>
      <c r="C254" s="1" t="s">
        <v>123</v>
      </c>
      <c r="D254" s="1" t="s">
        <v>664</v>
      </c>
      <c r="E254" s="1">
        <v>62622</v>
      </c>
      <c r="F254" s="1" t="s">
        <v>1005</v>
      </c>
      <c r="G254" s="1">
        <v>9726</v>
      </c>
      <c r="H254" s="1" t="s">
        <v>664</v>
      </c>
      <c r="I254" s="1">
        <v>62112</v>
      </c>
      <c r="J254" s="1" t="s">
        <v>1036</v>
      </c>
      <c r="K254" s="1" t="s">
        <v>995</v>
      </c>
      <c r="L254" s="1" t="s">
        <v>996</v>
      </c>
      <c r="M254" s="1" t="s">
        <v>997</v>
      </c>
      <c r="N254" s="1" t="s">
        <v>998</v>
      </c>
      <c r="O254" s="1" t="s">
        <v>999</v>
      </c>
      <c r="P254" s="1" t="s">
        <v>996</v>
      </c>
      <c r="Q254" s="1" t="s">
        <v>1000</v>
      </c>
      <c r="R254" s="1" t="s">
        <v>1040</v>
      </c>
      <c r="S254" s="1" t="s">
        <v>1041</v>
      </c>
      <c r="T254" s="1">
        <v>40.711683999999998</v>
      </c>
      <c r="U254" s="1">
        <v>-74.354230999999999</v>
      </c>
      <c r="V254" s="1"/>
      <c r="W254" s="1">
        <v>3</v>
      </c>
      <c r="X254" s="1">
        <v>3</v>
      </c>
      <c r="Y254" s="1" t="s">
        <v>218</v>
      </c>
      <c r="Z254" s="4" t="s">
        <v>36</v>
      </c>
      <c r="AA254" s="1"/>
      <c r="AB254" s="4">
        <v>0.17499999999999999</v>
      </c>
      <c r="AC254" s="4">
        <v>4</v>
      </c>
      <c r="AD254" s="1">
        <v>1</v>
      </c>
      <c r="AE254" s="1"/>
      <c r="AF254" s="1" t="s">
        <v>1027</v>
      </c>
      <c r="AG254" s="1">
        <v>2.4</v>
      </c>
      <c r="AH254" s="1">
        <v>8720.2150000000001</v>
      </c>
      <c r="AI254" s="1">
        <v>0.99991399999999997</v>
      </c>
      <c r="AJ254" s="1"/>
      <c r="AK254" s="1">
        <v>55209.252</v>
      </c>
      <c r="AL254" s="1">
        <v>27800.609</v>
      </c>
      <c r="AM254" s="1">
        <v>55209.252</v>
      </c>
      <c r="AN254" s="1">
        <v>27800.609</v>
      </c>
      <c r="AO254" s="4">
        <v>6132</v>
      </c>
      <c r="AP254" s="1">
        <v>3087</v>
      </c>
      <c r="AQ254" s="1">
        <v>74.926000000000002</v>
      </c>
      <c r="AR254" s="1">
        <v>37.728000000000002</v>
      </c>
      <c r="AS254" s="1">
        <v>0.1</v>
      </c>
      <c r="AT254" s="1">
        <v>3867.6120000000001</v>
      </c>
      <c r="AU254" s="1">
        <v>122.086</v>
      </c>
      <c r="AV254" s="1">
        <v>12.263999999999999</v>
      </c>
      <c r="AW254" s="1">
        <v>3870.9659999999999</v>
      </c>
      <c r="AX254" s="1"/>
      <c r="AY254" s="4">
        <v>24.437999999999999</v>
      </c>
      <c r="AZ254" s="1">
        <v>24.443000000000001</v>
      </c>
      <c r="BA254" s="4">
        <v>3.3000000000000002E-2</v>
      </c>
      <c r="BB254" s="4">
        <v>1261.452</v>
      </c>
      <c r="BC254" s="4">
        <v>0.02</v>
      </c>
      <c r="BD254" s="1">
        <v>2E-3</v>
      </c>
      <c r="BE254" s="1">
        <v>1262.546</v>
      </c>
      <c r="BF254" s="1"/>
    </row>
    <row r="255" spans="1:58">
      <c r="A255" s="1">
        <v>7574</v>
      </c>
      <c r="B255" s="1">
        <v>2021</v>
      </c>
      <c r="C255" s="1" t="s">
        <v>123</v>
      </c>
      <c r="D255" s="1" t="s">
        <v>669</v>
      </c>
      <c r="E255" s="1">
        <v>62439</v>
      </c>
      <c r="F255" s="1" t="s">
        <v>992</v>
      </c>
      <c r="G255" s="1">
        <v>15477</v>
      </c>
      <c r="H255" s="1" t="s">
        <v>1144</v>
      </c>
      <c r="I255" s="1">
        <v>56997</v>
      </c>
      <c r="J255" s="1" t="s">
        <v>994</v>
      </c>
      <c r="K255" s="1" t="s">
        <v>995</v>
      </c>
      <c r="L255" s="1" t="s">
        <v>996</v>
      </c>
      <c r="M255" s="1" t="s">
        <v>997</v>
      </c>
      <c r="N255" s="1" t="s">
        <v>998</v>
      </c>
      <c r="O255" s="1" t="s">
        <v>999</v>
      </c>
      <c r="P255" s="1" t="s">
        <v>996</v>
      </c>
      <c r="Q255" s="1" t="s">
        <v>1000</v>
      </c>
      <c r="R255" s="1" t="s">
        <v>1079</v>
      </c>
      <c r="S255" s="1" t="s">
        <v>1080</v>
      </c>
      <c r="T255" s="1">
        <v>39.838783999999997</v>
      </c>
      <c r="U255" s="1">
        <v>-75.052995999999993</v>
      </c>
      <c r="V255" s="1"/>
      <c r="W255" s="1">
        <v>1</v>
      </c>
      <c r="X255" s="1">
        <v>1</v>
      </c>
      <c r="Y255" s="1" t="s">
        <v>128</v>
      </c>
      <c r="Z255" s="4" t="s">
        <v>38</v>
      </c>
      <c r="AA255" s="1"/>
      <c r="AB255" s="4">
        <v>0.18815000000000001</v>
      </c>
      <c r="AC255" s="4">
        <v>2.8</v>
      </c>
      <c r="AD255" s="1"/>
      <c r="AE255" s="1"/>
      <c r="AF255" s="1"/>
      <c r="AG255" s="1"/>
      <c r="AH255" s="1"/>
      <c r="AI255" s="1"/>
      <c r="AJ255" s="1"/>
      <c r="AK255" s="1"/>
      <c r="AL255" s="1"/>
      <c r="AM255" s="1">
        <v>40812</v>
      </c>
      <c r="AN255" s="1">
        <v>21426</v>
      </c>
      <c r="AO255" s="4">
        <v>4615</v>
      </c>
      <c r="AP255" s="1">
        <v>2423</v>
      </c>
      <c r="AQ255" s="1"/>
      <c r="AR255" s="1"/>
      <c r="AS255" s="1"/>
      <c r="AT255" s="1"/>
      <c r="AU255" s="1"/>
      <c r="AV255" s="1"/>
      <c r="AW255" s="1"/>
      <c r="AX255" s="1"/>
      <c r="AY255" s="4"/>
      <c r="AZ255" s="1"/>
      <c r="BA255" s="4"/>
      <c r="BB255" s="4"/>
      <c r="BC255" s="4"/>
      <c r="BD255" s="1"/>
      <c r="BE255" s="1"/>
      <c r="BF255" s="1"/>
    </row>
    <row r="256" spans="1:58">
      <c r="A256" s="1">
        <v>7575</v>
      </c>
      <c r="B256" s="1">
        <v>2021</v>
      </c>
      <c r="C256" s="1" t="s">
        <v>123</v>
      </c>
      <c r="D256" s="1" t="s">
        <v>670</v>
      </c>
      <c r="E256" s="1">
        <v>58569</v>
      </c>
      <c r="F256" s="1" t="s">
        <v>992</v>
      </c>
      <c r="G256" s="1">
        <v>15477</v>
      </c>
      <c r="H256" s="1" t="s">
        <v>1198</v>
      </c>
      <c r="I256" s="1">
        <v>60842</v>
      </c>
      <c r="J256" s="1" t="s">
        <v>994</v>
      </c>
      <c r="K256" s="1" t="s">
        <v>995</v>
      </c>
      <c r="L256" s="1" t="s">
        <v>996</v>
      </c>
      <c r="M256" s="1" t="s">
        <v>997</v>
      </c>
      <c r="N256" s="1" t="s">
        <v>998</v>
      </c>
      <c r="O256" s="1" t="s">
        <v>999</v>
      </c>
      <c r="P256" s="1" t="s">
        <v>996</v>
      </c>
      <c r="Q256" s="1" t="s">
        <v>1000</v>
      </c>
      <c r="R256" s="1" t="s">
        <v>1082</v>
      </c>
      <c r="S256" s="1" t="s">
        <v>1083</v>
      </c>
      <c r="T256" s="1">
        <v>39.835833000000001</v>
      </c>
      <c r="U256" s="1">
        <v>-75.222499999999997</v>
      </c>
      <c r="V256" s="1"/>
      <c r="W256" s="1">
        <v>1</v>
      </c>
      <c r="X256" s="1">
        <v>1</v>
      </c>
      <c r="Y256" s="1" t="s">
        <v>128</v>
      </c>
      <c r="Z256" s="4" t="s">
        <v>38</v>
      </c>
      <c r="AA256" s="1"/>
      <c r="AB256" s="4">
        <v>0.18007000000000001</v>
      </c>
      <c r="AC256" s="4">
        <v>5</v>
      </c>
      <c r="AD256" s="1"/>
      <c r="AE256" s="1"/>
      <c r="AF256" s="1"/>
      <c r="AG256" s="1"/>
      <c r="AH256" s="1"/>
      <c r="AI256" s="1"/>
      <c r="AJ256" s="1"/>
      <c r="AK256" s="1"/>
      <c r="AL256" s="1"/>
      <c r="AM256" s="1">
        <v>69743</v>
      </c>
      <c r="AN256" s="1">
        <v>36615</v>
      </c>
      <c r="AO256" s="4">
        <v>7887</v>
      </c>
      <c r="AP256" s="1">
        <v>4141</v>
      </c>
      <c r="AQ256" s="1"/>
      <c r="AR256" s="1"/>
      <c r="AS256" s="1"/>
      <c r="AT256" s="1"/>
      <c r="AU256" s="1"/>
      <c r="AV256" s="1"/>
      <c r="AW256" s="1"/>
      <c r="AX256" s="1"/>
      <c r="AY256" s="4"/>
      <c r="AZ256" s="1"/>
      <c r="BA256" s="4"/>
      <c r="BB256" s="4"/>
      <c r="BC256" s="4"/>
      <c r="BD256" s="1"/>
      <c r="BE256" s="1"/>
      <c r="BF256" s="1"/>
    </row>
    <row r="257" spans="1:58">
      <c r="A257" s="1">
        <v>7576</v>
      </c>
      <c r="B257" s="1">
        <v>2021</v>
      </c>
      <c r="C257" s="1" t="s">
        <v>123</v>
      </c>
      <c r="D257" s="1" t="s">
        <v>671</v>
      </c>
      <c r="E257" s="1">
        <v>59001</v>
      </c>
      <c r="F257" s="1" t="s">
        <v>992</v>
      </c>
      <c r="G257" s="1">
        <v>15477</v>
      </c>
      <c r="H257" s="1" t="s">
        <v>992</v>
      </c>
      <c r="I257" s="1">
        <v>15477</v>
      </c>
      <c r="J257" s="1" t="s">
        <v>1077</v>
      </c>
      <c r="K257" s="1" t="s">
        <v>995</v>
      </c>
      <c r="L257" s="1" t="s">
        <v>996</v>
      </c>
      <c r="M257" s="1" t="s">
        <v>997</v>
      </c>
      <c r="N257" s="1" t="s">
        <v>998</v>
      </c>
      <c r="O257" s="1" t="s">
        <v>999</v>
      </c>
      <c r="P257" s="1" t="s">
        <v>996</v>
      </c>
      <c r="Q257" s="1" t="s">
        <v>1000</v>
      </c>
      <c r="R257" s="1" t="s">
        <v>1029</v>
      </c>
      <c r="S257" s="1" t="s">
        <v>1030</v>
      </c>
      <c r="T257" s="1">
        <v>40.127499999999998</v>
      </c>
      <c r="U257" s="1">
        <v>-74.710832999999994</v>
      </c>
      <c r="V257" s="1"/>
      <c r="W257" s="1">
        <v>1</v>
      </c>
      <c r="X257" s="1">
        <v>1</v>
      </c>
      <c r="Y257" s="1" t="s">
        <v>128</v>
      </c>
      <c r="Z257" s="4" t="s">
        <v>38</v>
      </c>
      <c r="AA257" s="1"/>
      <c r="AB257" s="4">
        <v>0.18385000000000001</v>
      </c>
      <c r="AC257" s="4">
        <v>7.8</v>
      </c>
      <c r="AD257" s="1"/>
      <c r="AE257" s="1"/>
      <c r="AF257" s="1"/>
      <c r="AG257" s="1"/>
      <c r="AH257" s="1"/>
      <c r="AI257" s="1"/>
      <c r="AJ257" s="1"/>
      <c r="AK257" s="1"/>
      <c r="AL257" s="1"/>
      <c r="AM257" s="1">
        <v>111085</v>
      </c>
      <c r="AN257" s="1">
        <v>58319</v>
      </c>
      <c r="AO257" s="4">
        <v>12562</v>
      </c>
      <c r="AP257" s="1">
        <v>6595</v>
      </c>
      <c r="AQ257" s="1"/>
      <c r="AR257" s="1"/>
      <c r="AS257" s="1"/>
      <c r="AT257" s="1"/>
      <c r="AU257" s="1"/>
      <c r="AV257" s="1"/>
      <c r="AW257" s="1"/>
      <c r="AX257" s="1"/>
      <c r="AY257" s="4"/>
      <c r="AZ257" s="1"/>
      <c r="BA257" s="4"/>
      <c r="BB257" s="4"/>
      <c r="BC257" s="4"/>
      <c r="BD257" s="1"/>
      <c r="BE257" s="1"/>
      <c r="BF257" s="1"/>
    </row>
    <row r="258" spans="1:58">
      <c r="A258" s="1">
        <v>7577</v>
      </c>
      <c r="B258" s="1">
        <v>2021</v>
      </c>
      <c r="C258" s="1" t="s">
        <v>123</v>
      </c>
      <c r="D258" s="1" t="s">
        <v>674</v>
      </c>
      <c r="E258" s="1">
        <v>59544</v>
      </c>
      <c r="F258" s="1" t="s">
        <v>1005</v>
      </c>
      <c r="G258" s="1">
        <v>9726</v>
      </c>
      <c r="H258" s="1" t="s">
        <v>1199</v>
      </c>
      <c r="I258" s="1">
        <v>59287</v>
      </c>
      <c r="J258" s="1" t="s">
        <v>994</v>
      </c>
      <c r="K258" s="1" t="s">
        <v>995</v>
      </c>
      <c r="L258" s="1" t="s">
        <v>996</v>
      </c>
      <c r="M258" s="1" t="s">
        <v>997</v>
      </c>
      <c r="N258" s="1" t="s">
        <v>998</v>
      </c>
      <c r="O258" s="1" t="s">
        <v>999</v>
      </c>
      <c r="P258" s="1" t="s">
        <v>996</v>
      </c>
      <c r="Q258" s="1" t="s">
        <v>1000</v>
      </c>
      <c r="R258" s="1" t="s">
        <v>1009</v>
      </c>
      <c r="S258" s="1" t="s">
        <v>1010</v>
      </c>
      <c r="T258" s="1">
        <v>40.456667000000003</v>
      </c>
      <c r="U258" s="1">
        <v>-74.328889000000004</v>
      </c>
      <c r="V258" s="1"/>
      <c r="W258" s="1">
        <v>1</v>
      </c>
      <c r="X258" s="1">
        <v>1</v>
      </c>
      <c r="Y258" s="1" t="s">
        <v>128</v>
      </c>
      <c r="Z258" s="4" t="s">
        <v>38</v>
      </c>
      <c r="AA258" s="1"/>
      <c r="AB258" s="4">
        <v>8.4470000000000003E-2</v>
      </c>
      <c r="AC258" s="4">
        <v>1.3</v>
      </c>
      <c r="AD258" s="1"/>
      <c r="AE258" s="1"/>
      <c r="AF258" s="1"/>
      <c r="AG258" s="1"/>
      <c r="AH258" s="1"/>
      <c r="AI258" s="1"/>
      <c r="AJ258" s="1"/>
      <c r="AK258" s="1"/>
      <c r="AL258" s="1"/>
      <c r="AM258" s="1">
        <v>8508</v>
      </c>
      <c r="AN258" s="1">
        <v>4466</v>
      </c>
      <c r="AO258" s="4">
        <v>962</v>
      </c>
      <c r="AP258" s="1">
        <v>505</v>
      </c>
      <c r="AQ258" s="1"/>
      <c r="AR258" s="1"/>
      <c r="AS258" s="1"/>
      <c r="AT258" s="1"/>
      <c r="AU258" s="1"/>
      <c r="AV258" s="1"/>
      <c r="AW258" s="1"/>
      <c r="AX258" s="1"/>
      <c r="AY258" s="4"/>
      <c r="AZ258" s="1"/>
      <c r="BA258" s="4"/>
      <c r="BB258" s="4"/>
      <c r="BC258" s="4"/>
      <c r="BD258" s="1"/>
      <c r="BE258" s="1"/>
      <c r="BF258" s="1"/>
    </row>
    <row r="259" spans="1:58">
      <c r="A259" s="1">
        <v>7578</v>
      </c>
      <c r="B259" s="1">
        <v>2021</v>
      </c>
      <c r="C259" s="1" t="s">
        <v>123</v>
      </c>
      <c r="D259" s="1" t="s">
        <v>675</v>
      </c>
      <c r="E259" s="1">
        <v>50311</v>
      </c>
      <c r="F259" s="1" t="s">
        <v>992</v>
      </c>
      <c r="G259" s="1">
        <v>15477</v>
      </c>
      <c r="H259" s="1" t="s">
        <v>1200</v>
      </c>
      <c r="I259" s="1">
        <v>14539</v>
      </c>
      <c r="J259" s="1" t="s">
        <v>994</v>
      </c>
      <c r="K259" s="1" t="s">
        <v>995</v>
      </c>
      <c r="L259" s="1" t="s">
        <v>996</v>
      </c>
      <c r="M259" s="1" t="s">
        <v>997</v>
      </c>
      <c r="N259" s="1" t="s">
        <v>998</v>
      </c>
      <c r="O259" s="1" t="s">
        <v>999</v>
      </c>
      <c r="P259" s="1" t="s">
        <v>996</v>
      </c>
      <c r="Q259" s="1" t="s">
        <v>1000</v>
      </c>
      <c r="R259" s="1" t="s">
        <v>1153</v>
      </c>
      <c r="S259" s="1" t="s">
        <v>1154</v>
      </c>
      <c r="T259" s="1">
        <v>40.883344999999998</v>
      </c>
      <c r="U259" s="1">
        <v>-74.229990000000001</v>
      </c>
      <c r="V259" s="1"/>
      <c r="W259" s="1">
        <v>4</v>
      </c>
      <c r="X259" s="1">
        <v>4</v>
      </c>
      <c r="Y259" s="1" t="s">
        <v>441</v>
      </c>
      <c r="Z259" s="4" t="s">
        <v>34</v>
      </c>
      <c r="AA259" s="1"/>
      <c r="AB259" s="4"/>
      <c r="AC259" s="4">
        <v>2.4</v>
      </c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4"/>
      <c r="AP259" s="1"/>
      <c r="AQ259" s="1"/>
      <c r="AR259" s="1"/>
      <c r="AS259" s="1"/>
      <c r="AT259" s="1"/>
      <c r="AU259" s="1"/>
      <c r="AV259" s="1"/>
      <c r="AW259" s="1"/>
      <c r="AX259" s="1"/>
      <c r="AY259" s="4"/>
      <c r="AZ259" s="1"/>
      <c r="BA259" s="4"/>
      <c r="BB259" s="4"/>
      <c r="BC259" s="4"/>
      <c r="BD259" s="1"/>
      <c r="BE259" s="1"/>
      <c r="BF259" s="1"/>
    </row>
    <row r="260" spans="1:58">
      <c r="A260" s="1">
        <v>7579</v>
      </c>
      <c r="B260" s="1">
        <v>2021</v>
      </c>
      <c r="C260" s="1" t="s">
        <v>123</v>
      </c>
      <c r="D260" s="1" t="s">
        <v>676</v>
      </c>
      <c r="E260" s="1">
        <v>58896</v>
      </c>
      <c r="F260" s="1" t="s">
        <v>992</v>
      </c>
      <c r="G260" s="1">
        <v>15477</v>
      </c>
      <c r="H260" s="1" t="s">
        <v>1201</v>
      </c>
      <c r="I260" s="1">
        <v>58769</v>
      </c>
      <c r="J260" s="1" t="s">
        <v>1017</v>
      </c>
      <c r="K260" s="1" t="s">
        <v>995</v>
      </c>
      <c r="L260" s="1" t="s">
        <v>996</v>
      </c>
      <c r="M260" s="1" t="s">
        <v>997</v>
      </c>
      <c r="N260" s="1" t="s">
        <v>998</v>
      </c>
      <c r="O260" s="1" t="s">
        <v>999</v>
      </c>
      <c r="P260" s="1" t="s">
        <v>996</v>
      </c>
      <c r="Q260" s="1" t="s">
        <v>1000</v>
      </c>
      <c r="R260" s="1" t="s">
        <v>1001</v>
      </c>
      <c r="S260" s="1" t="s">
        <v>1002</v>
      </c>
      <c r="T260" s="1">
        <v>40.560555999999998</v>
      </c>
      <c r="U260" s="1">
        <v>-74.551389</v>
      </c>
      <c r="V260" s="1"/>
      <c r="W260" s="1">
        <v>1</v>
      </c>
      <c r="X260" s="1">
        <v>1</v>
      </c>
      <c r="Y260" s="1" t="s">
        <v>128</v>
      </c>
      <c r="Z260" s="4" t="s">
        <v>38</v>
      </c>
      <c r="AA260" s="1"/>
      <c r="AB260" s="4">
        <v>9.8739999999999994E-2</v>
      </c>
      <c r="AC260" s="4">
        <v>1</v>
      </c>
      <c r="AD260" s="1"/>
      <c r="AE260" s="1"/>
      <c r="AF260" s="1"/>
      <c r="AG260" s="1"/>
      <c r="AH260" s="1"/>
      <c r="AI260" s="1"/>
      <c r="AJ260" s="1"/>
      <c r="AK260" s="1"/>
      <c r="AL260" s="1"/>
      <c r="AM260" s="1">
        <v>7649</v>
      </c>
      <c r="AN260" s="1">
        <v>4015</v>
      </c>
      <c r="AO260" s="4">
        <v>865</v>
      </c>
      <c r="AP260" s="1">
        <v>454</v>
      </c>
      <c r="AQ260" s="1"/>
      <c r="AR260" s="1"/>
      <c r="AS260" s="1"/>
      <c r="AT260" s="1"/>
      <c r="AU260" s="1"/>
      <c r="AV260" s="1"/>
      <c r="AW260" s="1"/>
      <c r="AX260" s="1"/>
      <c r="AY260" s="4"/>
      <c r="AZ260" s="1"/>
      <c r="BA260" s="4"/>
      <c r="BB260" s="4"/>
      <c r="BC260" s="4"/>
      <c r="BD260" s="1"/>
      <c r="BE260" s="1"/>
      <c r="BF260" s="1"/>
    </row>
    <row r="261" spans="1:58">
      <c r="A261" s="1">
        <v>7580</v>
      </c>
      <c r="B261" s="1">
        <v>2021</v>
      </c>
      <c r="C261" s="1" t="s">
        <v>123</v>
      </c>
      <c r="D261" s="1" t="s">
        <v>1202</v>
      </c>
      <c r="E261" s="1">
        <v>50628</v>
      </c>
      <c r="F261" s="1" t="s">
        <v>1022</v>
      </c>
      <c r="G261" s="1">
        <v>963</v>
      </c>
      <c r="H261" s="1" t="s">
        <v>1203</v>
      </c>
      <c r="I261" s="1">
        <v>19691</v>
      </c>
      <c r="J261" s="1" t="s">
        <v>1086</v>
      </c>
      <c r="K261" s="1" t="s">
        <v>995</v>
      </c>
      <c r="L261" s="1" t="s">
        <v>996</v>
      </c>
      <c r="M261" s="1" t="s">
        <v>997</v>
      </c>
      <c r="N261" s="1" t="s">
        <v>998</v>
      </c>
      <c r="O261" s="1" t="s">
        <v>999</v>
      </c>
      <c r="P261" s="1" t="s">
        <v>996</v>
      </c>
      <c r="Q261" s="1" t="s">
        <v>1000</v>
      </c>
      <c r="R261" s="1" t="s">
        <v>1082</v>
      </c>
      <c r="S261" s="1" t="s">
        <v>1083</v>
      </c>
      <c r="T261" s="1">
        <v>39.840000000000003</v>
      </c>
      <c r="U261" s="1">
        <v>-75.258300000000006</v>
      </c>
      <c r="V261" s="1" t="s">
        <v>1027</v>
      </c>
      <c r="W261" s="1">
        <v>7</v>
      </c>
      <c r="X261" s="1">
        <v>4</v>
      </c>
      <c r="Y261" s="1" t="s">
        <v>166</v>
      </c>
      <c r="Z261" s="4" t="s">
        <v>32</v>
      </c>
      <c r="AA261" s="1"/>
      <c r="AB261" s="4">
        <v>0.31034</v>
      </c>
      <c r="AC261" s="4">
        <v>78.5</v>
      </c>
      <c r="AD261" s="1">
        <v>0.81610718475215405</v>
      </c>
      <c r="AE261" s="1"/>
      <c r="AF261" s="1" t="s">
        <v>1027</v>
      </c>
      <c r="AG261" s="1">
        <v>4388948.8</v>
      </c>
      <c r="AH261" s="1">
        <v>0.16600000000000001</v>
      </c>
      <c r="AI261" s="1">
        <v>0.18117900000000001</v>
      </c>
      <c r="AJ261" s="1"/>
      <c r="AK261" s="1">
        <v>1192675.2279999999</v>
      </c>
      <c r="AL261" s="1">
        <v>412572.62400000001</v>
      </c>
      <c r="AM261" s="1">
        <v>1192675.2279999999</v>
      </c>
      <c r="AN261" s="1">
        <v>412572.62400000001</v>
      </c>
      <c r="AO261" s="4">
        <v>213405.44</v>
      </c>
      <c r="AP261" s="1">
        <v>90619.38</v>
      </c>
      <c r="AQ261" s="1">
        <v>280.62599999999998</v>
      </c>
      <c r="AR261" s="1">
        <v>95.545000000000002</v>
      </c>
      <c r="AS261" s="1">
        <v>1.855</v>
      </c>
      <c r="AT261" s="1">
        <v>69705.342000000004</v>
      </c>
      <c r="AU261" s="1">
        <v>2630.0340000000001</v>
      </c>
      <c r="AV261" s="1">
        <v>262.61399999999998</v>
      </c>
      <c r="AW261" s="1">
        <v>69777.346999999994</v>
      </c>
      <c r="AX261" s="1"/>
      <c r="AY261" s="4">
        <v>2.63</v>
      </c>
      <c r="AZ261" s="1">
        <v>2.109</v>
      </c>
      <c r="BA261" s="4">
        <v>1.7000000000000001E-2</v>
      </c>
      <c r="BB261" s="4">
        <v>653.26700000000005</v>
      </c>
      <c r="BC261" s="4">
        <v>1.2E-2</v>
      </c>
      <c r="BD261" s="1">
        <v>1E-3</v>
      </c>
      <c r="BE261" s="1">
        <v>653.94200000000001</v>
      </c>
      <c r="BF261" s="1"/>
    </row>
    <row r="262" spans="1:58">
      <c r="A262" s="1">
        <v>7581</v>
      </c>
      <c r="B262" s="1">
        <v>2021</v>
      </c>
      <c r="C262" s="1" t="s">
        <v>123</v>
      </c>
      <c r="D262" s="1" t="s">
        <v>1204</v>
      </c>
      <c r="E262" s="1">
        <v>10099</v>
      </c>
      <c r="F262" s="1" t="s">
        <v>1022</v>
      </c>
      <c r="G262" s="1">
        <v>963</v>
      </c>
      <c r="H262" s="1" t="s">
        <v>680</v>
      </c>
      <c r="I262" s="1">
        <v>50160</v>
      </c>
      <c r="J262" s="1" t="s">
        <v>994</v>
      </c>
      <c r="K262" s="1" t="s">
        <v>995</v>
      </c>
      <c r="L262" s="1" t="s">
        <v>996</v>
      </c>
      <c r="M262" s="1" t="s">
        <v>997</v>
      </c>
      <c r="N262" s="1" t="s">
        <v>998</v>
      </c>
      <c r="O262" s="1" t="s">
        <v>999</v>
      </c>
      <c r="P262" s="1" t="s">
        <v>996</v>
      </c>
      <c r="Q262" s="1" t="s">
        <v>1000</v>
      </c>
      <c r="R262" s="1" t="s">
        <v>1097</v>
      </c>
      <c r="S262" s="1" t="s">
        <v>1098</v>
      </c>
      <c r="T262" s="1">
        <v>39.766800000000003</v>
      </c>
      <c r="U262" s="1">
        <v>-75.4238</v>
      </c>
      <c r="V262" s="1" t="s">
        <v>1027</v>
      </c>
      <c r="W262" s="1">
        <v>1</v>
      </c>
      <c r="X262" s="1">
        <v>2</v>
      </c>
      <c r="Y262" s="1" t="s">
        <v>166</v>
      </c>
      <c r="Z262" s="4" t="s">
        <v>32</v>
      </c>
      <c r="AA262" s="1"/>
      <c r="AB262" s="4">
        <v>3.4939999999999999E-2</v>
      </c>
      <c r="AC262" s="4">
        <v>140.19999999999999</v>
      </c>
      <c r="AD262" s="1">
        <v>1</v>
      </c>
      <c r="AE262" s="1"/>
      <c r="AF262" s="1" t="s">
        <v>1027</v>
      </c>
      <c r="AG262" s="1">
        <v>0</v>
      </c>
      <c r="AH262" s="1"/>
      <c r="AI262" s="1">
        <v>1</v>
      </c>
      <c r="AJ262" s="1"/>
      <c r="AK262" s="1">
        <v>418891.37</v>
      </c>
      <c r="AL262" s="1">
        <v>293437.76400000002</v>
      </c>
      <c r="AM262" s="1">
        <v>418891.37</v>
      </c>
      <c r="AN262" s="1">
        <v>293437.76400000002</v>
      </c>
      <c r="AO262" s="4">
        <v>42915</v>
      </c>
      <c r="AP262" s="1">
        <v>29691</v>
      </c>
      <c r="AQ262" s="1">
        <v>12.313000000000001</v>
      </c>
      <c r="AR262" s="1">
        <v>9.2319999999999993</v>
      </c>
      <c r="AS262" s="1">
        <v>0.128</v>
      </c>
      <c r="AT262" s="1">
        <v>25034.361000000001</v>
      </c>
      <c r="AU262" s="1">
        <v>950.31</v>
      </c>
      <c r="AV262" s="1">
        <v>95.031000000000006</v>
      </c>
      <c r="AW262" s="1">
        <v>25060.399000000001</v>
      </c>
      <c r="AX262" s="1"/>
      <c r="AY262" s="4">
        <v>0.57399999999999995</v>
      </c>
      <c r="AZ262" s="1">
        <v>0.622</v>
      </c>
      <c r="BA262" s="4">
        <v>6.0000000000000001E-3</v>
      </c>
      <c r="BB262" s="4">
        <v>1166.6949999999999</v>
      </c>
      <c r="BC262" s="4">
        <v>2.1999999999999999E-2</v>
      </c>
      <c r="BD262" s="1">
        <v>2E-3</v>
      </c>
      <c r="BE262" s="1">
        <v>1167.9090000000001</v>
      </c>
      <c r="BF262" s="1"/>
    </row>
    <row r="263" spans="1:58">
      <c r="A263" s="1">
        <v>7582</v>
      </c>
      <c r="B263" s="1">
        <v>2021</v>
      </c>
      <c r="C263" s="1" t="s">
        <v>123</v>
      </c>
      <c r="D263" s="1" t="s">
        <v>681</v>
      </c>
      <c r="E263" s="1">
        <v>61073</v>
      </c>
      <c r="F263" s="1" t="s">
        <v>1126</v>
      </c>
      <c r="G263" s="1">
        <v>9726</v>
      </c>
      <c r="H263" s="1" t="s">
        <v>1032</v>
      </c>
      <c r="I263" s="1">
        <v>56990</v>
      </c>
      <c r="J263" s="1" t="s">
        <v>994</v>
      </c>
      <c r="K263" s="1" t="s">
        <v>995</v>
      </c>
      <c r="L263" s="1" t="s">
        <v>996</v>
      </c>
      <c r="M263" s="1" t="s">
        <v>997</v>
      </c>
      <c r="N263" s="1" t="s">
        <v>998</v>
      </c>
      <c r="O263" s="1" t="s">
        <v>999</v>
      </c>
      <c r="P263" s="1" t="s">
        <v>996</v>
      </c>
      <c r="Q263" s="1" t="s">
        <v>1000</v>
      </c>
      <c r="R263" s="1" t="s">
        <v>1029</v>
      </c>
      <c r="S263" s="1" t="s">
        <v>1030</v>
      </c>
      <c r="T263" s="1">
        <v>39.981763999999998</v>
      </c>
      <c r="U263" s="1">
        <v>-74.697368999999995</v>
      </c>
      <c r="V263" s="1"/>
      <c r="W263" s="1">
        <v>1</v>
      </c>
      <c r="X263" s="1">
        <v>1</v>
      </c>
      <c r="Y263" s="1" t="s">
        <v>128</v>
      </c>
      <c r="Z263" s="4" t="s">
        <v>38</v>
      </c>
      <c r="AA263" s="1"/>
      <c r="AB263" s="4">
        <v>0.17288000000000001</v>
      </c>
      <c r="AC263" s="4">
        <v>8.8000000000000007</v>
      </c>
      <c r="AD263" s="1"/>
      <c r="AE263" s="1"/>
      <c r="AF263" s="1"/>
      <c r="AG263" s="1"/>
      <c r="AH263" s="1"/>
      <c r="AI263" s="1"/>
      <c r="AJ263" s="1"/>
      <c r="AK263" s="1"/>
      <c r="AL263" s="1"/>
      <c r="AM263" s="1">
        <v>117850</v>
      </c>
      <c r="AN263" s="1">
        <v>61871</v>
      </c>
      <c r="AO263" s="4">
        <v>13327</v>
      </c>
      <c r="AP263" s="1">
        <v>6997</v>
      </c>
      <c r="AQ263" s="1"/>
      <c r="AR263" s="1"/>
      <c r="AS263" s="1"/>
      <c r="AT263" s="1"/>
      <c r="AU263" s="1"/>
      <c r="AV263" s="1"/>
      <c r="AW263" s="1"/>
      <c r="AX263" s="1"/>
      <c r="AY263" s="4"/>
      <c r="AZ263" s="1"/>
      <c r="BA263" s="4"/>
      <c r="BB263" s="4"/>
      <c r="BC263" s="4"/>
      <c r="BD263" s="1"/>
      <c r="BE263" s="1"/>
      <c r="BF263" s="1"/>
    </row>
    <row r="264" spans="1:58">
      <c r="A264" s="1">
        <v>7583</v>
      </c>
      <c r="B264" s="1">
        <v>2021</v>
      </c>
      <c r="C264" s="1" t="s">
        <v>123</v>
      </c>
      <c r="D264" s="1" t="s">
        <v>683</v>
      </c>
      <c r="E264" s="1">
        <v>61074</v>
      </c>
      <c r="F264" s="1" t="s">
        <v>1126</v>
      </c>
      <c r="G264" s="1">
        <v>9726</v>
      </c>
      <c r="H264" s="1" t="s">
        <v>1032</v>
      </c>
      <c r="I264" s="1">
        <v>56990</v>
      </c>
      <c r="J264" s="1" t="s">
        <v>994</v>
      </c>
      <c r="K264" s="1" t="s">
        <v>995</v>
      </c>
      <c r="L264" s="1" t="s">
        <v>996</v>
      </c>
      <c r="M264" s="1" t="s">
        <v>997</v>
      </c>
      <c r="N264" s="1" t="s">
        <v>998</v>
      </c>
      <c r="O264" s="1" t="s">
        <v>999</v>
      </c>
      <c r="P264" s="1" t="s">
        <v>996</v>
      </c>
      <c r="Q264" s="1" t="s">
        <v>1000</v>
      </c>
      <c r="R264" s="1" t="s">
        <v>1029</v>
      </c>
      <c r="S264" s="1" t="s">
        <v>1030</v>
      </c>
      <c r="T264" s="1">
        <v>39.979936000000002</v>
      </c>
      <c r="U264" s="1">
        <v>-74.701916999999995</v>
      </c>
      <c r="V264" s="1"/>
      <c r="W264" s="1">
        <v>1</v>
      </c>
      <c r="X264" s="1">
        <v>1</v>
      </c>
      <c r="Y264" s="1" t="s">
        <v>128</v>
      </c>
      <c r="Z264" s="4" t="s">
        <v>38</v>
      </c>
      <c r="AA264" s="1"/>
      <c r="AB264" s="4">
        <v>0.17305000000000001</v>
      </c>
      <c r="AC264" s="4">
        <v>8.8000000000000007</v>
      </c>
      <c r="AD264" s="1"/>
      <c r="AE264" s="1"/>
      <c r="AF264" s="1"/>
      <c r="AG264" s="1"/>
      <c r="AH264" s="1"/>
      <c r="AI264" s="1"/>
      <c r="AJ264" s="1"/>
      <c r="AK264" s="1"/>
      <c r="AL264" s="1"/>
      <c r="AM264" s="1">
        <v>117965</v>
      </c>
      <c r="AN264" s="1">
        <v>61931</v>
      </c>
      <c r="AO264" s="4">
        <v>13340</v>
      </c>
      <c r="AP264" s="1">
        <v>7003</v>
      </c>
      <c r="AQ264" s="1"/>
      <c r="AR264" s="1"/>
      <c r="AS264" s="1"/>
      <c r="AT264" s="1"/>
      <c r="AU264" s="1"/>
      <c r="AV264" s="1"/>
      <c r="AW264" s="1"/>
      <c r="AX264" s="1"/>
      <c r="AY264" s="4"/>
      <c r="AZ264" s="1"/>
      <c r="BA264" s="4"/>
      <c r="BB264" s="4"/>
      <c r="BC264" s="4"/>
      <c r="BD264" s="1"/>
      <c r="BE264" s="1"/>
      <c r="BF264" s="1"/>
    </row>
    <row r="265" spans="1:58">
      <c r="A265" s="1">
        <v>7584</v>
      </c>
      <c r="B265" s="1">
        <v>2021</v>
      </c>
      <c r="C265" s="1" t="s">
        <v>123</v>
      </c>
      <c r="D265" s="1" t="s">
        <v>685</v>
      </c>
      <c r="E265" s="1">
        <v>65467</v>
      </c>
      <c r="F265" s="1" t="s">
        <v>992</v>
      </c>
      <c r="G265" s="1">
        <v>15477</v>
      </c>
      <c r="H265" s="1" t="s">
        <v>992</v>
      </c>
      <c r="I265" s="1">
        <v>15477</v>
      </c>
      <c r="J265" s="1" t="s">
        <v>1077</v>
      </c>
      <c r="K265" s="1" t="s">
        <v>995</v>
      </c>
      <c r="L265" s="1" t="s">
        <v>996</v>
      </c>
      <c r="M265" s="1" t="s">
        <v>997</v>
      </c>
      <c r="N265" s="1" t="s">
        <v>998</v>
      </c>
      <c r="O265" s="1" t="s">
        <v>999</v>
      </c>
      <c r="P265" s="1" t="s">
        <v>996</v>
      </c>
      <c r="Q265" s="1" t="s">
        <v>1000</v>
      </c>
      <c r="R265" s="1" t="s">
        <v>1079</v>
      </c>
      <c r="S265" s="1" t="s">
        <v>1080</v>
      </c>
      <c r="T265" s="1">
        <v>39.963070000000002</v>
      </c>
      <c r="U265" s="1">
        <v>-75.079490000000007</v>
      </c>
      <c r="V265" s="1"/>
      <c r="W265" s="1">
        <v>1</v>
      </c>
      <c r="X265" s="1">
        <v>1</v>
      </c>
      <c r="Y265" s="1" t="s">
        <v>128</v>
      </c>
      <c r="Z265" s="4" t="s">
        <v>38</v>
      </c>
      <c r="AA265" s="1"/>
      <c r="AB265" s="4">
        <v>0.15925</v>
      </c>
      <c r="AC265" s="4">
        <v>12</v>
      </c>
      <c r="AD265" s="1"/>
      <c r="AE265" s="1"/>
      <c r="AF265" s="1"/>
      <c r="AG265" s="1"/>
      <c r="AH265" s="1"/>
      <c r="AI265" s="1"/>
      <c r="AJ265" s="1"/>
      <c r="AK265" s="1"/>
      <c r="AL265" s="1"/>
      <c r="AM265" s="1">
        <v>148032</v>
      </c>
      <c r="AN265" s="1">
        <v>77716</v>
      </c>
      <c r="AO265" s="4">
        <v>16740</v>
      </c>
      <c r="AP265" s="1">
        <v>8788</v>
      </c>
      <c r="AQ265" s="1"/>
      <c r="AR265" s="1"/>
      <c r="AS265" s="1"/>
      <c r="AT265" s="1"/>
      <c r="AU265" s="1"/>
      <c r="AV265" s="1"/>
      <c r="AW265" s="1"/>
      <c r="AX265" s="1"/>
      <c r="AY265" s="4"/>
      <c r="AZ265" s="1"/>
      <c r="BA265" s="4"/>
      <c r="BB265" s="4"/>
      <c r="BC265" s="4"/>
      <c r="BD265" s="1"/>
      <c r="BE265" s="1"/>
      <c r="BF265" s="1"/>
    </row>
    <row r="266" spans="1:58">
      <c r="A266" s="1">
        <v>7585</v>
      </c>
      <c r="B266" s="1">
        <v>2021</v>
      </c>
      <c r="C266" s="1" t="s">
        <v>123</v>
      </c>
      <c r="D266" s="1" t="s">
        <v>687</v>
      </c>
      <c r="E266" s="1">
        <v>56511</v>
      </c>
      <c r="F266" s="1" t="s">
        <v>992</v>
      </c>
      <c r="G266" s="1">
        <v>15477</v>
      </c>
      <c r="H266" s="1" t="s">
        <v>1115</v>
      </c>
      <c r="I266" s="1">
        <v>57249</v>
      </c>
      <c r="J266" s="1" t="s">
        <v>994</v>
      </c>
      <c r="K266" s="1" t="s">
        <v>995</v>
      </c>
      <c r="L266" s="1" t="s">
        <v>996</v>
      </c>
      <c r="M266" s="1" t="s">
        <v>997</v>
      </c>
      <c r="N266" s="1" t="s">
        <v>998</v>
      </c>
      <c r="O266" s="1" t="s">
        <v>999</v>
      </c>
      <c r="P266" s="1" t="s">
        <v>996</v>
      </c>
      <c r="Q266" s="1" t="s">
        <v>1000</v>
      </c>
      <c r="R266" s="1" t="s">
        <v>1079</v>
      </c>
      <c r="S266" s="1" t="s">
        <v>1080</v>
      </c>
      <c r="T266" s="1">
        <v>39.989400000000003</v>
      </c>
      <c r="U266" s="1">
        <v>-75.040000000000006</v>
      </c>
      <c r="V266" s="1"/>
      <c r="W266" s="1">
        <v>2</v>
      </c>
      <c r="X266" s="1">
        <v>2</v>
      </c>
      <c r="Y266" s="1" t="s">
        <v>156</v>
      </c>
      <c r="Z266" s="4" t="s">
        <v>29</v>
      </c>
      <c r="AA266" s="1"/>
      <c r="AB266" s="4">
        <v>0.34055999999999997</v>
      </c>
      <c r="AC266" s="4">
        <v>1.8</v>
      </c>
      <c r="AD266" s="1">
        <v>0.76572805682394696</v>
      </c>
      <c r="AE266" s="1" t="s">
        <v>1027</v>
      </c>
      <c r="AF266" s="1"/>
      <c r="AG266" s="1"/>
      <c r="AH266" s="1"/>
      <c r="AI266" s="1"/>
      <c r="AJ266" s="1"/>
      <c r="AK266" s="1">
        <v>62299</v>
      </c>
      <c r="AL266" s="1">
        <v>25236</v>
      </c>
      <c r="AM266" s="1">
        <v>62299</v>
      </c>
      <c r="AN266" s="1">
        <v>25236</v>
      </c>
      <c r="AO266" s="4">
        <v>5370</v>
      </c>
      <c r="AP266" s="1">
        <v>2175</v>
      </c>
      <c r="AQ266" s="1">
        <v>0</v>
      </c>
      <c r="AR266" s="1">
        <v>0</v>
      </c>
      <c r="AS266" s="1">
        <v>1.044</v>
      </c>
      <c r="AT266" s="1">
        <v>1E-3</v>
      </c>
      <c r="AU266" s="1">
        <v>0</v>
      </c>
      <c r="AV266" s="1">
        <v>0</v>
      </c>
      <c r="AW266" s="1">
        <v>1E-3</v>
      </c>
      <c r="AX266" s="1"/>
      <c r="AY266" s="4">
        <v>0</v>
      </c>
      <c r="AZ266" s="1">
        <v>0</v>
      </c>
      <c r="BA266" s="4">
        <v>0.38900000000000001</v>
      </c>
      <c r="BB266" s="4">
        <v>0</v>
      </c>
      <c r="BC266" s="4">
        <v>0</v>
      </c>
      <c r="BD266" s="1">
        <v>0</v>
      </c>
      <c r="BE266" s="1">
        <v>0</v>
      </c>
      <c r="BF266" s="1"/>
    </row>
    <row r="267" spans="1:58">
      <c r="A267" s="1">
        <v>7586</v>
      </c>
      <c r="B267" s="1">
        <v>2021</v>
      </c>
      <c r="C267" s="1" t="s">
        <v>123</v>
      </c>
      <c r="D267" s="1" t="s">
        <v>688</v>
      </c>
      <c r="E267" s="1">
        <v>56883</v>
      </c>
      <c r="F267" s="1" t="s">
        <v>992</v>
      </c>
      <c r="G267" s="1">
        <v>15477</v>
      </c>
      <c r="H267" s="1" t="s">
        <v>1115</v>
      </c>
      <c r="I267" s="1">
        <v>57249</v>
      </c>
      <c r="J267" s="1" t="s">
        <v>994</v>
      </c>
      <c r="K267" s="1" t="s">
        <v>995</v>
      </c>
      <c r="L267" s="1" t="s">
        <v>996</v>
      </c>
      <c r="M267" s="1" t="s">
        <v>997</v>
      </c>
      <c r="N267" s="1" t="s">
        <v>998</v>
      </c>
      <c r="O267" s="1" t="s">
        <v>999</v>
      </c>
      <c r="P267" s="1" t="s">
        <v>996</v>
      </c>
      <c r="Q267" s="1" t="s">
        <v>1000</v>
      </c>
      <c r="R267" s="1" t="s">
        <v>1079</v>
      </c>
      <c r="S267" s="1" t="s">
        <v>1080</v>
      </c>
      <c r="T267" s="1">
        <v>39.989400000000003</v>
      </c>
      <c r="U267" s="1">
        <v>-75.040000000000006</v>
      </c>
      <c r="V267" s="1"/>
      <c r="W267" s="1">
        <v>10</v>
      </c>
      <c r="X267" s="1">
        <v>10</v>
      </c>
      <c r="Y267" s="1" t="s">
        <v>128</v>
      </c>
      <c r="Z267" s="4" t="s">
        <v>38</v>
      </c>
      <c r="AA267" s="1"/>
      <c r="AB267" s="4">
        <v>6.1060000000000003E-2</v>
      </c>
      <c r="AC267" s="4">
        <v>3.9</v>
      </c>
      <c r="AD267" s="1"/>
      <c r="AE267" s="1"/>
      <c r="AF267" s="1"/>
      <c r="AG267" s="1"/>
      <c r="AH267" s="1"/>
      <c r="AI267" s="1"/>
      <c r="AJ267" s="1"/>
      <c r="AK267" s="1"/>
      <c r="AL267" s="1"/>
      <c r="AM267" s="1">
        <v>18446.001</v>
      </c>
      <c r="AN267" s="1">
        <v>9683.9989999999998</v>
      </c>
      <c r="AO267" s="4">
        <v>2085.9969999999998</v>
      </c>
      <c r="AP267" s="1">
        <v>1095.001</v>
      </c>
      <c r="AQ267" s="1"/>
      <c r="AR267" s="1"/>
      <c r="AS267" s="1"/>
      <c r="AT267" s="1"/>
      <c r="AU267" s="1"/>
      <c r="AV267" s="1"/>
      <c r="AW267" s="1"/>
      <c r="AX267" s="1"/>
      <c r="AY267" s="4"/>
      <c r="AZ267" s="1"/>
      <c r="BA267" s="4"/>
      <c r="BB267" s="4"/>
      <c r="BC267" s="4"/>
      <c r="BD267" s="1"/>
      <c r="BE267" s="1"/>
      <c r="BF267" s="1"/>
    </row>
    <row r="268" spans="1:58">
      <c r="A268" s="1">
        <v>7587</v>
      </c>
      <c r="B268" s="1">
        <v>2021</v>
      </c>
      <c r="C268" s="1" t="s">
        <v>123</v>
      </c>
      <c r="D268" s="1" t="s">
        <v>697</v>
      </c>
      <c r="E268" s="1">
        <v>60762</v>
      </c>
      <c r="F268" s="1" t="s">
        <v>1005</v>
      </c>
      <c r="G268" s="1">
        <v>9726</v>
      </c>
      <c r="H268" s="1" t="s">
        <v>1118</v>
      </c>
      <c r="I268" s="1">
        <v>63069</v>
      </c>
      <c r="J268" s="1" t="s">
        <v>994</v>
      </c>
      <c r="K268" s="1" t="s">
        <v>995</v>
      </c>
      <c r="L268" s="1" t="s">
        <v>996</v>
      </c>
      <c r="M268" s="1" t="s">
        <v>997</v>
      </c>
      <c r="N268" s="1" t="s">
        <v>998</v>
      </c>
      <c r="O268" s="1" t="s">
        <v>999</v>
      </c>
      <c r="P268" s="1" t="s">
        <v>996</v>
      </c>
      <c r="Q268" s="1" t="s">
        <v>1000</v>
      </c>
      <c r="R268" s="1" t="s">
        <v>1001</v>
      </c>
      <c r="S268" s="1" t="s">
        <v>1002</v>
      </c>
      <c r="T268" s="1">
        <v>40.711882000000003</v>
      </c>
      <c r="U268" s="1">
        <v>-74.663433999999995</v>
      </c>
      <c r="V268" s="1"/>
      <c r="W268" s="1">
        <v>1</v>
      </c>
      <c r="X268" s="1">
        <v>1</v>
      </c>
      <c r="Y268" s="1" t="s">
        <v>128</v>
      </c>
      <c r="Z268" s="4" t="s">
        <v>38</v>
      </c>
      <c r="AA268" s="1"/>
      <c r="AB268" s="4">
        <v>0.15304000000000001</v>
      </c>
      <c r="AC268" s="4">
        <v>6.2</v>
      </c>
      <c r="AD268" s="1"/>
      <c r="AE268" s="1"/>
      <c r="AF268" s="1"/>
      <c r="AG268" s="1"/>
      <c r="AH268" s="1"/>
      <c r="AI268" s="1"/>
      <c r="AJ268" s="1"/>
      <c r="AK268" s="1"/>
      <c r="AL268" s="1"/>
      <c r="AM268" s="1">
        <v>73504</v>
      </c>
      <c r="AN268" s="1">
        <v>38589</v>
      </c>
      <c r="AO268" s="4">
        <v>8312</v>
      </c>
      <c r="AP268" s="1">
        <v>4364</v>
      </c>
      <c r="AQ268" s="1"/>
      <c r="AR268" s="1"/>
      <c r="AS268" s="1"/>
      <c r="AT268" s="1"/>
      <c r="AU268" s="1"/>
      <c r="AV268" s="1"/>
      <c r="AW268" s="1"/>
      <c r="AX268" s="1"/>
      <c r="AY268" s="4"/>
      <c r="AZ268" s="1"/>
      <c r="BA268" s="4"/>
      <c r="BB268" s="4"/>
      <c r="BC268" s="4"/>
      <c r="BD268" s="1"/>
      <c r="BE268" s="1"/>
      <c r="BF268" s="1"/>
    </row>
    <row r="269" spans="1:58">
      <c r="A269" s="1">
        <v>7588</v>
      </c>
      <c r="B269" s="1">
        <v>2021</v>
      </c>
      <c r="C269" s="1" t="s">
        <v>123</v>
      </c>
      <c r="D269" s="1" t="s">
        <v>699</v>
      </c>
      <c r="E269" s="1">
        <v>57448</v>
      </c>
      <c r="F269" s="1" t="s">
        <v>1022</v>
      </c>
      <c r="G269" s="1">
        <v>963</v>
      </c>
      <c r="H269" s="1" t="s">
        <v>1140</v>
      </c>
      <c r="I269" s="1">
        <v>56769</v>
      </c>
      <c r="J269" s="1" t="s">
        <v>994</v>
      </c>
      <c r="K269" s="1" t="s">
        <v>995</v>
      </c>
      <c r="L269" s="1" t="s">
        <v>996</v>
      </c>
      <c r="M269" s="1" t="s">
        <v>997</v>
      </c>
      <c r="N269" s="1" t="s">
        <v>998</v>
      </c>
      <c r="O269" s="1" t="s">
        <v>999</v>
      </c>
      <c r="P269" s="1" t="s">
        <v>996</v>
      </c>
      <c r="Q269" s="1" t="s">
        <v>1000</v>
      </c>
      <c r="R269" s="1" t="s">
        <v>1097</v>
      </c>
      <c r="S269" s="1" t="s">
        <v>1098</v>
      </c>
      <c r="T269" s="1">
        <v>39.613028</v>
      </c>
      <c r="U269" s="1">
        <v>-75.309477000000001</v>
      </c>
      <c r="V269" s="1"/>
      <c r="W269" s="1">
        <v>1</v>
      </c>
      <c r="X269" s="1">
        <v>1</v>
      </c>
      <c r="Y269" s="1" t="s">
        <v>128</v>
      </c>
      <c r="Z269" s="4" t="s">
        <v>38</v>
      </c>
      <c r="AA269" s="1"/>
      <c r="AB269" s="4">
        <v>0.1459</v>
      </c>
      <c r="AC269" s="4">
        <v>18</v>
      </c>
      <c r="AD269" s="1"/>
      <c r="AE269" s="1"/>
      <c r="AF269" s="1"/>
      <c r="AG269" s="1"/>
      <c r="AH269" s="1"/>
      <c r="AI269" s="1"/>
      <c r="AJ269" s="1"/>
      <c r="AK269" s="1"/>
      <c r="AL269" s="1"/>
      <c r="AM269" s="1">
        <v>203432</v>
      </c>
      <c r="AN269" s="1">
        <v>106800</v>
      </c>
      <c r="AO269" s="4">
        <v>23005</v>
      </c>
      <c r="AP269" s="1">
        <v>12077</v>
      </c>
      <c r="AQ269" s="1"/>
      <c r="AR269" s="1"/>
      <c r="AS269" s="1"/>
      <c r="AT269" s="1"/>
      <c r="AU269" s="1"/>
      <c r="AV269" s="1"/>
      <c r="AW269" s="1"/>
      <c r="AX269" s="1"/>
      <c r="AY269" s="4"/>
      <c r="AZ269" s="1"/>
      <c r="BA269" s="4"/>
      <c r="BB269" s="4"/>
      <c r="BC269" s="4"/>
      <c r="BD269" s="1"/>
      <c r="BE269" s="1"/>
      <c r="BF269" s="1"/>
    </row>
    <row r="270" spans="1:58">
      <c r="A270" s="1">
        <v>7589</v>
      </c>
      <c r="B270" s="1">
        <v>2021</v>
      </c>
      <c r="C270" s="1" t="s">
        <v>123</v>
      </c>
      <c r="D270" s="1" t="s">
        <v>701</v>
      </c>
      <c r="E270" s="1">
        <v>60740</v>
      </c>
      <c r="F270" s="1" t="s">
        <v>1022</v>
      </c>
      <c r="G270" s="1">
        <v>963</v>
      </c>
      <c r="H270" s="1" t="s">
        <v>1031</v>
      </c>
      <c r="I270" s="1">
        <v>61944</v>
      </c>
      <c r="J270" s="1" t="s">
        <v>994</v>
      </c>
      <c r="K270" s="1" t="s">
        <v>995</v>
      </c>
      <c r="L270" s="1" t="s">
        <v>996</v>
      </c>
      <c r="M270" s="1" t="s">
        <v>997</v>
      </c>
      <c r="N270" s="1" t="s">
        <v>998</v>
      </c>
      <c r="O270" s="1" t="s">
        <v>999</v>
      </c>
      <c r="P270" s="1" t="s">
        <v>996</v>
      </c>
      <c r="Q270" s="1" t="s">
        <v>1000</v>
      </c>
      <c r="R270" s="1" t="s">
        <v>1097</v>
      </c>
      <c r="S270" s="1" t="s">
        <v>1098</v>
      </c>
      <c r="T270" s="1">
        <v>39.539042000000002</v>
      </c>
      <c r="U270" s="1">
        <v>-75.179342000000005</v>
      </c>
      <c r="V270" s="1"/>
      <c r="W270" s="1">
        <v>1</v>
      </c>
      <c r="X270" s="1">
        <v>1</v>
      </c>
      <c r="Y270" s="1" t="s">
        <v>128</v>
      </c>
      <c r="Z270" s="4" t="s">
        <v>38</v>
      </c>
      <c r="AA270" s="1"/>
      <c r="AB270" s="4">
        <v>0.17025999999999999</v>
      </c>
      <c r="AC270" s="4">
        <v>2</v>
      </c>
      <c r="AD270" s="1"/>
      <c r="AE270" s="1"/>
      <c r="AF270" s="1"/>
      <c r="AG270" s="1"/>
      <c r="AH270" s="1"/>
      <c r="AI270" s="1"/>
      <c r="AJ270" s="1"/>
      <c r="AK270" s="1"/>
      <c r="AL270" s="1"/>
      <c r="AM270" s="1">
        <v>26379</v>
      </c>
      <c r="AN270" s="1">
        <v>13849</v>
      </c>
      <c r="AO270" s="4">
        <v>2983</v>
      </c>
      <c r="AP270" s="1">
        <v>1566</v>
      </c>
      <c r="AQ270" s="1"/>
      <c r="AR270" s="1"/>
      <c r="AS270" s="1"/>
      <c r="AT270" s="1"/>
      <c r="AU270" s="1"/>
      <c r="AV270" s="1"/>
      <c r="AW270" s="1"/>
      <c r="AX270" s="1"/>
      <c r="AY270" s="4"/>
      <c r="AZ270" s="1"/>
      <c r="BA270" s="4"/>
      <c r="BB270" s="4"/>
      <c r="BC270" s="4"/>
      <c r="BD270" s="1"/>
      <c r="BE270" s="1"/>
      <c r="BF270" s="1"/>
    </row>
    <row r="271" spans="1:58">
      <c r="A271" s="1">
        <v>7590</v>
      </c>
      <c r="B271" s="1">
        <v>2021</v>
      </c>
      <c r="C271" s="1" t="s">
        <v>123</v>
      </c>
      <c r="D271" s="1" t="s">
        <v>702</v>
      </c>
      <c r="E271" s="1">
        <v>59364</v>
      </c>
      <c r="F271" s="1" t="s">
        <v>992</v>
      </c>
      <c r="G271" s="1">
        <v>15477</v>
      </c>
      <c r="H271" s="1" t="s">
        <v>1137</v>
      </c>
      <c r="I271" s="1">
        <v>58258</v>
      </c>
      <c r="J271" s="1" t="s">
        <v>994</v>
      </c>
      <c r="K271" s="1" t="s">
        <v>995</v>
      </c>
      <c r="L271" s="1" t="s">
        <v>996</v>
      </c>
      <c r="M271" s="1" t="s">
        <v>1007</v>
      </c>
      <c r="N271" s="1" t="s">
        <v>998</v>
      </c>
      <c r="O271" s="1" t="s">
        <v>999</v>
      </c>
      <c r="P271" s="1" t="s">
        <v>996</v>
      </c>
      <c r="Q271" s="1" t="s">
        <v>1000</v>
      </c>
      <c r="R271" s="1" t="s">
        <v>1001</v>
      </c>
      <c r="S271" s="1" t="s">
        <v>1002</v>
      </c>
      <c r="T271" s="1">
        <v>40.604999999999997</v>
      </c>
      <c r="U271" s="1">
        <v>-74.439443999999995</v>
      </c>
      <c r="V271" s="1"/>
      <c r="W271" s="1">
        <v>1</v>
      </c>
      <c r="X271" s="1">
        <v>1</v>
      </c>
      <c r="Y271" s="1" t="s">
        <v>128</v>
      </c>
      <c r="Z271" s="4" t="s">
        <v>38</v>
      </c>
      <c r="AA271" s="1"/>
      <c r="AB271" s="4">
        <v>0.11626</v>
      </c>
      <c r="AC271" s="4">
        <v>1.3</v>
      </c>
      <c r="AD271" s="1"/>
      <c r="AE271" s="1"/>
      <c r="AF271" s="1"/>
      <c r="AG271" s="1"/>
      <c r="AH271" s="1"/>
      <c r="AI271" s="1"/>
      <c r="AJ271" s="1"/>
      <c r="AK271" s="1"/>
      <c r="AL271" s="1"/>
      <c r="AM271" s="1">
        <v>11708</v>
      </c>
      <c r="AN271" s="1">
        <v>6147</v>
      </c>
      <c r="AO271" s="4">
        <v>1324</v>
      </c>
      <c r="AP271" s="1">
        <v>695</v>
      </c>
      <c r="AQ271" s="1"/>
      <c r="AR271" s="1"/>
      <c r="AS271" s="1"/>
      <c r="AT271" s="1"/>
      <c r="AU271" s="1"/>
      <c r="AV271" s="1"/>
      <c r="AW271" s="1"/>
      <c r="AX271" s="1"/>
      <c r="AY271" s="4"/>
      <c r="AZ271" s="1"/>
      <c r="BA271" s="4"/>
      <c r="BB271" s="4"/>
      <c r="BC271" s="4"/>
      <c r="BD271" s="1"/>
      <c r="BE271" s="1"/>
      <c r="BF271" s="1"/>
    </row>
    <row r="272" spans="1:58">
      <c r="A272" s="1">
        <v>7591</v>
      </c>
      <c r="B272" s="1">
        <v>2021</v>
      </c>
      <c r="C272" s="1" t="s">
        <v>123</v>
      </c>
      <c r="D272" s="1" t="s">
        <v>703</v>
      </c>
      <c r="E272" s="1">
        <v>61892</v>
      </c>
      <c r="F272" s="1" t="s">
        <v>1005</v>
      </c>
      <c r="G272" s="1">
        <v>9726</v>
      </c>
      <c r="H272" s="1" t="s">
        <v>703</v>
      </c>
      <c r="I272" s="1">
        <v>61507</v>
      </c>
      <c r="J272" s="1" t="s">
        <v>994</v>
      </c>
      <c r="K272" s="1" t="s">
        <v>995</v>
      </c>
      <c r="L272" s="1" t="s">
        <v>996</v>
      </c>
      <c r="M272" s="1" t="s">
        <v>997</v>
      </c>
      <c r="N272" s="1" t="s">
        <v>998</v>
      </c>
      <c r="O272" s="1" t="s">
        <v>999</v>
      </c>
      <c r="P272" s="1" t="s">
        <v>996</v>
      </c>
      <c r="Q272" s="1" t="s">
        <v>1000</v>
      </c>
      <c r="R272" s="1" t="s">
        <v>1063</v>
      </c>
      <c r="S272" s="1" t="s">
        <v>1064</v>
      </c>
      <c r="T272" s="1">
        <v>40.109400000000001</v>
      </c>
      <c r="U272" s="1">
        <v>-74.497778999999994</v>
      </c>
      <c r="V272" s="1"/>
      <c r="W272" s="1">
        <v>1</v>
      </c>
      <c r="X272" s="1">
        <v>1</v>
      </c>
      <c r="Y272" s="1" t="s">
        <v>170</v>
      </c>
      <c r="Z272" s="4" t="s">
        <v>37</v>
      </c>
      <c r="AA272" s="1"/>
      <c r="AB272" s="4">
        <v>0</v>
      </c>
      <c r="AC272" s="4">
        <v>19.8</v>
      </c>
      <c r="AD272" s="1"/>
      <c r="AE272" s="1"/>
      <c r="AF272" s="1"/>
      <c r="AG272" s="1"/>
      <c r="AH272" s="1"/>
      <c r="AI272" s="1"/>
      <c r="AJ272" s="1"/>
      <c r="AK272" s="1">
        <v>0</v>
      </c>
      <c r="AL272" s="1">
        <v>0</v>
      </c>
      <c r="AM272" s="1">
        <v>0</v>
      </c>
      <c r="AN272" s="1">
        <v>0</v>
      </c>
      <c r="AO272" s="4">
        <v>-5190</v>
      </c>
      <c r="AP272" s="1">
        <v>-2199</v>
      </c>
      <c r="AQ272" s="1"/>
      <c r="AR272" s="1"/>
      <c r="AS272" s="1"/>
      <c r="AT272" s="1"/>
      <c r="AU272" s="1"/>
      <c r="AV272" s="1"/>
      <c r="AW272" s="1"/>
      <c r="AX272" s="1"/>
      <c r="AY272" s="4">
        <v>0</v>
      </c>
      <c r="AZ272" s="1">
        <v>0</v>
      </c>
      <c r="BA272" s="4">
        <v>0</v>
      </c>
      <c r="BB272" s="4">
        <v>0</v>
      </c>
      <c r="BC272" s="4">
        <v>0</v>
      </c>
      <c r="BD272" s="1">
        <v>0</v>
      </c>
      <c r="BE272" s="1">
        <v>0</v>
      </c>
      <c r="BF272" s="1"/>
    </row>
    <row r="273" spans="1:58">
      <c r="A273" s="1">
        <v>7592</v>
      </c>
      <c r="B273" s="1">
        <v>2021</v>
      </c>
      <c r="C273" s="1" t="s">
        <v>123</v>
      </c>
      <c r="D273" s="1" t="s">
        <v>705</v>
      </c>
      <c r="E273" s="1">
        <v>63150</v>
      </c>
      <c r="F273" s="1" t="s">
        <v>1005</v>
      </c>
      <c r="G273" s="1">
        <v>9726</v>
      </c>
      <c r="H273" s="1" t="s">
        <v>1032</v>
      </c>
      <c r="I273" s="1">
        <v>56990</v>
      </c>
      <c r="J273" s="1" t="s">
        <v>994</v>
      </c>
      <c r="K273" s="1" t="s">
        <v>995</v>
      </c>
      <c r="L273" s="1" t="s">
        <v>996</v>
      </c>
      <c r="M273" s="1" t="s">
        <v>997</v>
      </c>
      <c r="N273" s="1" t="s">
        <v>998</v>
      </c>
      <c r="O273" s="1" t="s">
        <v>999</v>
      </c>
      <c r="P273" s="1" t="s">
        <v>996</v>
      </c>
      <c r="Q273" s="1" t="s">
        <v>1000</v>
      </c>
      <c r="R273" s="1" t="s">
        <v>1074</v>
      </c>
      <c r="S273" s="1" t="s">
        <v>1075</v>
      </c>
      <c r="T273" s="1">
        <v>40.67</v>
      </c>
      <c r="U273" s="1">
        <v>-75.16</v>
      </c>
      <c r="V273" s="1"/>
      <c r="W273" s="1">
        <v>1</v>
      </c>
      <c r="X273" s="1">
        <v>1</v>
      </c>
      <c r="Y273" s="1" t="s">
        <v>128</v>
      </c>
      <c r="Z273" s="4" t="s">
        <v>38</v>
      </c>
      <c r="AA273" s="1"/>
      <c r="AB273" s="4">
        <v>0.16769000000000001</v>
      </c>
      <c r="AC273" s="4">
        <v>8</v>
      </c>
      <c r="AD273" s="1"/>
      <c r="AE273" s="1"/>
      <c r="AF273" s="1"/>
      <c r="AG273" s="1"/>
      <c r="AH273" s="1"/>
      <c r="AI273" s="1"/>
      <c r="AJ273" s="1"/>
      <c r="AK273" s="1"/>
      <c r="AL273" s="1"/>
      <c r="AM273" s="1">
        <v>103925</v>
      </c>
      <c r="AN273" s="1">
        <v>54560</v>
      </c>
      <c r="AO273" s="4">
        <v>11752</v>
      </c>
      <c r="AP273" s="1">
        <v>6170</v>
      </c>
      <c r="AQ273" s="1"/>
      <c r="AR273" s="1"/>
      <c r="AS273" s="1"/>
      <c r="AT273" s="1"/>
      <c r="AU273" s="1"/>
      <c r="AV273" s="1"/>
      <c r="AW273" s="1"/>
      <c r="AX273" s="1"/>
      <c r="AY273" s="4"/>
      <c r="AZ273" s="1"/>
      <c r="BA273" s="4"/>
      <c r="BB273" s="4"/>
      <c r="BC273" s="4"/>
      <c r="BD273" s="1"/>
      <c r="BE273" s="1"/>
      <c r="BF273" s="1"/>
    </row>
    <row r="274" spans="1:58">
      <c r="A274" s="1">
        <v>7593</v>
      </c>
      <c r="B274" s="1">
        <v>2021</v>
      </c>
      <c r="C274" s="1" t="s">
        <v>123</v>
      </c>
      <c r="D274" s="1" t="s">
        <v>707</v>
      </c>
      <c r="E274" s="1">
        <v>56889</v>
      </c>
      <c r="F274" s="1" t="s">
        <v>1005</v>
      </c>
      <c r="G274" s="1">
        <v>9726</v>
      </c>
      <c r="H274" s="1" t="s">
        <v>1115</v>
      </c>
      <c r="I274" s="1">
        <v>57249</v>
      </c>
      <c r="J274" s="1" t="s">
        <v>994</v>
      </c>
      <c r="K274" s="1" t="s">
        <v>995</v>
      </c>
      <c r="L274" s="1" t="s">
        <v>996</v>
      </c>
      <c r="M274" s="1" t="s">
        <v>997</v>
      </c>
      <c r="N274" s="1" t="s">
        <v>998</v>
      </c>
      <c r="O274" s="1" t="s">
        <v>999</v>
      </c>
      <c r="P274" s="1" t="s">
        <v>996</v>
      </c>
      <c r="Q274" s="1" t="s">
        <v>1000</v>
      </c>
      <c r="R274" s="1" t="s">
        <v>1040</v>
      </c>
      <c r="S274" s="1" t="s">
        <v>1041</v>
      </c>
      <c r="T274" s="1">
        <v>40.727386000000003</v>
      </c>
      <c r="U274" s="1">
        <v>-74.378299999999996</v>
      </c>
      <c r="V274" s="1"/>
      <c r="W274" s="1">
        <v>1</v>
      </c>
      <c r="X274" s="1">
        <v>1</v>
      </c>
      <c r="Y274" s="1" t="s">
        <v>128</v>
      </c>
      <c r="Z274" s="4" t="s">
        <v>38</v>
      </c>
      <c r="AA274" s="1"/>
      <c r="AB274" s="4">
        <v>8.4540000000000004E-2</v>
      </c>
      <c r="AC274" s="4">
        <v>1.7</v>
      </c>
      <c r="AD274" s="1"/>
      <c r="AE274" s="1"/>
      <c r="AF274" s="1"/>
      <c r="AG274" s="1"/>
      <c r="AH274" s="1"/>
      <c r="AI274" s="1"/>
      <c r="AJ274" s="1"/>
      <c r="AK274" s="1"/>
      <c r="AL274" s="1"/>
      <c r="AM274" s="1">
        <v>11134</v>
      </c>
      <c r="AN274" s="1">
        <v>5845</v>
      </c>
      <c r="AO274" s="4">
        <v>1259</v>
      </c>
      <c r="AP274" s="1">
        <v>661</v>
      </c>
      <c r="AQ274" s="1"/>
      <c r="AR274" s="1"/>
      <c r="AS274" s="1"/>
      <c r="AT274" s="1"/>
      <c r="AU274" s="1"/>
      <c r="AV274" s="1"/>
      <c r="AW274" s="1"/>
      <c r="AX274" s="1"/>
      <c r="AY274" s="4"/>
      <c r="AZ274" s="1"/>
      <c r="BA274" s="4"/>
      <c r="BB274" s="4"/>
      <c r="BC274" s="4"/>
      <c r="BD274" s="1"/>
      <c r="BE274" s="1"/>
      <c r="BF274" s="1"/>
    </row>
    <row r="275" spans="1:58">
      <c r="A275" s="1">
        <v>7594</v>
      </c>
      <c r="B275" s="1">
        <v>2021</v>
      </c>
      <c r="C275" s="1" t="s">
        <v>123</v>
      </c>
      <c r="D275" s="1" t="s">
        <v>708</v>
      </c>
      <c r="E275" s="1">
        <v>61822</v>
      </c>
      <c r="F275" s="1" t="s">
        <v>992</v>
      </c>
      <c r="G275" s="1">
        <v>15477</v>
      </c>
      <c r="H275" s="1" t="s">
        <v>1205</v>
      </c>
      <c r="I275" s="1">
        <v>61440</v>
      </c>
      <c r="J275" s="1" t="s">
        <v>1036</v>
      </c>
      <c r="K275" s="1" t="s">
        <v>995</v>
      </c>
      <c r="L275" s="1" t="s">
        <v>996</v>
      </c>
      <c r="M275" s="1" t="s">
        <v>997</v>
      </c>
      <c r="N275" s="1" t="s">
        <v>998</v>
      </c>
      <c r="O275" s="1" t="s">
        <v>999</v>
      </c>
      <c r="P275" s="1" t="s">
        <v>996</v>
      </c>
      <c r="Q275" s="1" t="s">
        <v>1000</v>
      </c>
      <c r="R275" s="1" t="s">
        <v>1009</v>
      </c>
      <c r="S275" s="1" t="s">
        <v>1010</v>
      </c>
      <c r="T275" s="1">
        <v>40.339838</v>
      </c>
      <c r="U275" s="1">
        <v>-74.623930000000001</v>
      </c>
      <c r="V275" s="1"/>
      <c r="W275" s="1">
        <v>5</v>
      </c>
      <c r="X275" s="1">
        <v>5</v>
      </c>
      <c r="Y275" s="1" t="s">
        <v>166</v>
      </c>
      <c r="Z275" s="4" t="s">
        <v>32</v>
      </c>
      <c r="AA275" s="1"/>
      <c r="AB275" s="4">
        <v>0.22835</v>
      </c>
      <c r="AC275" s="4">
        <v>10.8</v>
      </c>
      <c r="AD275" s="1">
        <v>0.95274536332375004</v>
      </c>
      <c r="AE275" s="1"/>
      <c r="AF275" s="1" t="s">
        <v>1027</v>
      </c>
      <c r="AG275" s="1">
        <v>36810.400000000001</v>
      </c>
      <c r="AH275" s="1">
        <v>2.0030000000000001</v>
      </c>
      <c r="AI275" s="1">
        <v>0.72757899999999998</v>
      </c>
      <c r="AJ275" s="1"/>
      <c r="AK275" s="1">
        <v>253121.67800000001</v>
      </c>
      <c r="AL275" s="1">
        <v>127522.698</v>
      </c>
      <c r="AM275" s="1">
        <v>254794.67800000001</v>
      </c>
      <c r="AN275" s="1">
        <v>128400.698</v>
      </c>
      <c r="AO275" s="4">
        <v>21604</v>
      </c>
      <c r="AP275" s="1">
        <v>10888</v>
      </c>
      <c r="AQ275" s="1">
        <v>39.206000000000003</v>
      </c>
      <c r="AR275" s="1">
        <v>19.751999999999999</v>
      </c>
      <c r="AS275" s="1">
        <v>0.40400000000000003</v>
      </c>
      <c r="AT275" s="1">
        <v>14793.576999999999</v>
      </c>
      <c r="AU275" s="1">
        <v>558.03800000000001</v>
      </c>
      <c r="AV275" s="1">
        <v>55.804000000000002</v>
      </c>
      <c r="AW275" s="1">
        <v>14808.868</v>
      </c>
      <c r="AX275" s="1"/>
      <c r="AY275" s="4">
        <v>3.629</v>
      </c>
      <c r="AZ275" s="1">
        <v>3.6280000000000001</v>
      </c>
      <c r="BA275" s="4">
        <v>3.6999999999999998E-2</v>
      </c>
      <c r="BB275" s="4">
        <v>1369.5219999999999</v>
      </c>
      <c r="BC275" s="4">
        <v>2.5999999999999999E-2</v>
      </c>
      <c r="BD275" s="1">
        <v>3.0000000000000001E-3</v>
      </c>
      <c r="BE275" s="1">
        <v>1370.9380000000001</v>
      </c>
      <c r="BF275" s="1"/>
    </row>
    <row r="276" spans="1:58">
      <c r="A276" s="1">
        <v>7595</v>
      </c>
      <c r="B276" s="1">
        <v>2021</v>
      </c>
      <c r="C276" s="1" t="s">
        <v>123</v>
      </c>
      <c r="D276" s="1" t="s">
        <v>713</v>
      </c>
      <c r="E276" s="1">
        <v>61354</v>
      </c>
      <c r="F276" s="1" t="s">
        <v>992</v>
      </c>
      <c r="G276" s="1">
        <v>15477</v>
      </c>
      <c r="H276" s="1" t="s">
        <v>1032</v>
      </c>
      <c r="I276" s="1">
        <v>56990</v>
      </c>
      <c r="J276" s="1" t="s">
        <v>994</v>
      </c>
      <c r="K276" s="1" t="s">
        <v>995</v>
      </c>
      <c r="L276" s="1" t="s">
        <v>996</v>
      </c>
      <c r="M276" s="1" t="s">
        <v>997</v>
      </c>
      <c r="N276" s="1" t="s">
        <v>998</v>
      </c>
      <c r="O276" s="1" t="s">
        <v>999</v>
      </c>
      <c r="P276" s="1" t="s">
        <v>996</v>
      </c>
      <c r="Q276" s="1" t="s">
        <v>1000</v>
      </c>
      <c r="R276" s="1" t="s">
        <v>1003</v>
      </c>
      <c r="S276" s="1" t="s">
        <v>1004</v>
      </c>
      <c r="T276" s="1">
        <v>40.379736000000001</v>
      </c>
      <c r="U276" s="1">
        <v>-74.625693999999996</v>
      </c>
      <c r="V276" s="1"/>
      <c r="W276" s="1">
        <v>1</v>
      </c>
      <c r="X276" s="1">
        <v>1</v>
      </c>
      <c r="Y276" s="1" t="s">
        <v>128</v>
      </c>
      <c r="Z276" s="4" t="s">
        <v>38</v>
      </c>
      <c r="AA276" s="1"/>
      <c r="AB276" s="4">
        <v>0.18534999999999999</v>
      </c>
      <c r="AC276" s="4">
        <v>2.2000000000000002</v>
      </c>
      <c r="AD276" s="1"/>
      <c r="AE276" s="1"/>
      <c r="AF276" s="1"/>
      <c r="AG276" s="1"/>
      <c r="AH276" s="1"/>
      <c r="AI276" s="1"/>
      <c r="AJ276" s="1"/>
      <c r="AK276" s="1"/>
      <c r="AL276" s="1"/>
      <c r="AM276" s="1">
        <v>31587</v>
      </c>
      <c r="AN276" s="1">
        <v>16583</v>
      </c>
      <c r="AO276" s="4">
        <v>3572</v>
      </c>
      <c r="AP276" s="1">
        <v>1875</v>
      </c>
      <c r="AQ276" s="1"/>
      <c r="AR276" s="1"/>
      <c r="AS276" s="1"/>
      <c r="AT276" s="1"/>
      <c r="AU276" s="1"/>
      <c r="AV276" s="1"/>
      <c r="AW276" s="1"/>
      <c r="AX276" s="1"/>
      <c r="AY276" s="4"/>
      <c r="AZ276" s="1"/>
      <c r="BA276" s="4"/>
      <c r="BB276" s="4"/>
      <c r="BC276" s="4"/>
      <c r="BD276" s="1"/>
      <c r="BE276" s="1"/>
      <c r="BF276" s="1"/>
    </row>
    <row r="277" spans="1:58">
      <c r="A277" s="1">
        <v>7596</v>
      </c>
      <c r="B277" s="1">
        <v>2021</v>
      </c>
      <c r="C277" s="1" t="s">
        <v>123</v>
      </c>
      <c r="D277" s="1" t="s">
        <v>715</v>
      </c>
      <c r="E277" s="1">
        <v>58584</v>
      </c>
      <c r="F277" s="1" t="s">
        <v>1206</v>
      </c>
      <c r="G277" s="1">
        <v>15387</v>
      </c>
      <c r="H277" s="1" t="s">
        <v>1207</v>
      </c>
      <c r="I277" s="1">
        <v>58542</v>
      </c>
      <c r="J277" s="1" t="s">
        <v>1036</v>
      </c>
      <c r="K277" s="1" t="s">
        <v>995</v>
      </c>
      <c r="L277" s="1" t="s">
        <v>996</v>
      </c>
      <c r="M277" s="1" t="s">
        <v>997</v>
      </c>
      <c r="N277" s="1" t="s">
        <v>998</v>
      </c>
      <c r="O277" s="1" t="s">
        <v>999</v>
      </c>
      <c r="P277" s="1" t="s">
        <v>996</v>
      </c>
      <c r="Q277" s="1" t="s">
        <v>1000</v>
      </c>
      <c r="R277" s="1" t="s">
        <v>1003</v>
      </c>
      <c r="S277" s="1" t="s">
        <v>1004</v>
      </c>
      <c r="T277" s="1">
        <v>40.341388999999999</v>
      </c>
      <c r="U277" s="1">
        <v>-74.657222000000004</v>
      </c>
      <c r="V277" s="1"/>
      <c r="W277" s="1">
        <v>3</v>
      </c>
      <c r="X277" s="1">
        <v>3</v>
      </c>
      <c r="Y277" s="1" t="s">
        <v>166</v>
      </c>
      <c r="Z277" s="4" t="s">
        <v>32</v>
      </c>
      <c r="AA277" s="1"/>
      <c r="AB277" s="4">
        <v>0.26647999999999999</v>
      </c>
      <c r="AC277" s="4">
        <v>21.2</v>
      </c>
      <c r="AD277" s="1">
        <v>0.88919581574337303</v>
      </c>
      <c r="AE277" s="1"/>
      <c r="AF277" s="1" t="s">
        <v>1027</v>
      </c>
      <c r="AG277" s="1">
        <v>252240</v>
      </c>
      <c r="AH277" s="1">
        <v>0.67</v>
      </c>
      <c r="AI277" s="1">
        <v>0.47169100000000003</v>
      </c>
      <c r="AJ277" s="1"/>
      <c r="AK277" s="1">
        <v>241528.95300000001</v>
      </c>
      <c r="AL277" s="1">
        <v>112510.59</v>
      </c>
      <c r="AM277" s="1">
        <v>302005.95299999998</v>
      </c>
      <c r="AN277" s="1">
        <v>144159.59</v>
      </c>
      <c r="AO277" s="4">
        <v>49489</v>
      </c>
      <c r="AP277" s="1">
        <v>23409</v>
      </c>
      <c r="AQ277" s="1">
        <v>36.865000000000002</v>
      </c>
      <c r="AR277" s="1">
        <v>16.86</v>
      </c>
      <c r="AS277" s="1">
        <v>0.379</v>
      </c>
      <c r="AT277" s="1">
        <v>14116.046</v>
      </c>
      <c r="AU277" s="1">
        <v>551.03700000000003</v>
      </c>
      <c r="AV277" s="1">
        <v>57.887</v>
      </c>
      <c r="AW277" s="1">
        <v>14131.558999999999</v>
      </c>
      <c r="AX277" s="1"/>
      <c r="AY277" s="4">
        <v>1.49</v>
      </c>
      <c r="AZ277" s="1">
        <v>1.44</v>
      </c>
      <c r="BA277" s="4">
        <v>1.4999999999999999E-2</v>
      </c>
      <c r="BB277" s="4">
        <v>570.47199999999998</v>
      </c>
      <c r="BC277" s="4">
        <v>1.0999999999999999E-2</v>
      </c>
      <c r="BD277" s="1">
        <v>1E-3</v>
      </c>
      <c r="BE277" s="1">
        <v>571.09900000000005</v>
      </c>
      <c r="BF277" s="1"/>
    </row>
    <row r="278" spans="1:58">
      <c r="A278" s="1">
        <v>7597</v>
      </c>
      <c r="B278" s="1">
        <v>2021</v>
      </c>
      <c r="C278" s="1" t="s">
        <v>123</v>
      </c>
      <c r="D278" s="1" t="s">
        <v>716</v>
      </c>
      <c r="E278" s="1">
        <v>60841</v>
      </c>
      <c r="F278" s="1" t="s">
        <v>992</v>
      </c>
      <c r="G278" s="1">
        <v>15477</v>
      </c>
      <c r="H278" s="1" t="s">
        <v>1208</v>
      </c>
      <c r="I278" s="1">
        <v>64798</v>
      </c>
      <c r="J278" s="1" t="s">
        <v>994</v>
      </c>
      <c r="K278" s="1" t="s">
        <v>995</v>
      </c>
      <c r="L278" s="1" t="s">
        <v>996</v>
      </c>
      <c r="M278" s="1" t="s">
        <v>997</v>
      </c>
      <c r="N278" s="1" t="s">
        <v>998</v>
      </c>
      <c r="O278" s="1" t="s">
        <v>999</v>
      </c>
      <c r="P278" s="1" t="s">
        <v>996</v>
      </c>
      <c r="Q278" s="1" t="s">
        <v>1000</v>
      </c>
      <c r="R278" s="1" t="s">
        <v>1020</v>
      </c>
      <c r="S278" s="1" t="s">
        <v>1021</v>
      </c>
      <c r="T278" s="1">
        <v>40.814585999999998</v>
      </c>
      <c r="U278" s="1">
        <v>-74.297098000000005</v>
      </c>
      <c r="V278" s="1"/>
      <c r="W278" s="1">
        <v>1</v>
      </c>
      <c r="X278" s="1">
        <v>1</v>
      </c>
      <c r="Y278" s="1" t="s">
        <v>128</v>
      </c>
      <c r="Z278" s="4" t="s">
        <v>38</v>
      </c>
      <c r="AA278" s="1"/>
      <c r="AB278" s="4">
        <v>3.3340000000000002E-2</v>
      </c>
      <c r="AC278" s="4">
        <v>1.2</v>
      </c>
      <c r="AD278" s="1"/>
      <c r="AE278" s="1"/>
      <c r="AF278" s="1"/>
      <c r="AG278" s="1"/>
      <c r="AH278" s="1"/>
      <c r="AI278" s="1"/>
      <c r="AJ278" s="1"/>
      <c r="AK278" s="1"/>
      <c r="AL278" s="1"/>
      <c r="AM278" s="1">
        <v>3098</v>
      </c>
      <c r="AN278" s="1">
        <v>1627</v>
      </c>
      <c r="AO278" s="4">
        <v>350.46</v>
      </c>
      <c r="AP278" s="1">
        <v>183.989</v>
      </c>
      <c r="AQ278" s="1"/>
      <c r="AR278" s="1"/>
      <c r="AS278" s="1"/>
      <c r="AT278" s="1"/>
      <c r="AU278" s="1"/>
      <c r="AV278" s="1"/>
      <c r="AW278" s="1"/>
      <c r="AX278" s="1"/>
      <c r="AY278" s="4"/>
      <c r="AZ278" s="1"/>
      <c r="BA278" s="4"/>
      <c r="BB278" s="4"/>
      <c r="BC278" s="4"/>
      <c r="BD278" s="1"/>
      <c r="BE278" s="1"/>
      <c r="BF278" s="1"/>
    </row>
    <row r="279" spans="1:58">
      <c r="A279" s="1">
        <v>7598</v>
      </c>
      <c r="B279" s="1">
        <v>2021</v>
      </c>
      <c r="C279" s="1" t="s">
        <v>123</v>
      </c>
      <c r="D279" s="1" t="s">
        <v>717</v>
      </c>
      <c r="E279" s="1">
        <v>60842</v>
      </c>
      <c r="F279" s="1" t="s">
        <v>992</v>
      </c>
      <c r="G279" s="1">
        <v>15477</v>
      </c>
      <c r="H279" s="1" t="s">
        <v>1208</v>
      </c>
      <c r="I279" s="1">
        <v>64798</v>
      </c>
      <c r="J279" s="1" t="s">
        <v>994</v>
      </c>
      <c r="K279" s="1" t="s">
        <v>995</v>
      </c>
      <c r="L279" s="1" t="s">
        <v>996</v>
      </c>
      <c r="M279" s="1" t="s">
        <v>997</v>
      </c>
      <c r="N279" s="1" t="s">
        <v>998</v>
      </c>
      <c r="O279" s="1" t="s">
        <v>999</v>
      </c>
      <c r="P279" s="1" t="s">
        <v>996</v>
      </c>
      <c r="Q279" s="1" t="s">
        <v>1000</v>
      </c>
      <c r="R279" s="1" t="s">
        <v>1020</v>
      </c>
      <c r="S279" s="1" t="s">
        <v>1021</v>
      </c>
      <c r="T279" s="1">
        <v>40.815362999999998</v>
      </c>
      <c r="U279" s="1">
        <v>-74.304989000000006</v>
      </c>
      <c r="V279" s="1"/>
      <c r="W279" s="1">
        <v>1</v>
      </c>
      <c r="X279" s="1">
        <v>1</v>
      </c>
      <c r="Y279" s="1" t="s">
        <v>128</v>
      </c>
      <c r="Z279" s="4" t="s">
        <v>38</v>
      </c>
      <c r="AA279" s="1"/>
      <c r="AB279" s="4">
        <v>3.619E-2</v>
      </c>
      <c r="AC279" s="4">
        <v>1.7</v>
      </c>
      <c r="AD279" s="1"/>
      <c r="AE279" s="1"/>
      <c r="AF279" s="1"/>
      <c r="AG279" s="1"/>
      <c r="AH279" s="1"/>
      <c r="AI279" s="1"/>
      <c r="AJ279" s="1"/>
      <c r="AK279" s="1"/>
      <c r="AL279" s="1"/>
      <c r="AM279" s="1">
        <v>4762</v>
      </c>
      <c r="AN279" s="1">
        <v>2500</v>
      </c>
      <c r="AO279" s="4">
        <v>539</v>
      </c>
      <c r="AP279" s="1">
        <v>283</v>
      </c>
      <c r="AQ279" s="1"/>
      <c r="AR279" s="1"/>
      <c r="AS279" s="1"/>
      <c r="AT279" s="1"/>
      <c r="AU279" s="1"/>
      <c r="AV279" s="1"/>
      <c r="AW279" s="1"/>
      <c r="AX279" s="1"/>
      <c r="AY279" s="4"/>
      <c r="AZ279" s="1"/>
      <c r="BA279" s="4"/>
      <c r="BB279" s="4"/>
      <c r="BC279" s="4"/>
      <c r="BD279" s="1"/>
      <c r="BE279" s="1"/>
      <c r="BF279" s="1"/>
    </row>
    <row r="280" spans="1:58">
      <c r="A280" s="1">
        <v>7599</v>
      </c>
      <c r="B280" s="1">
        <v>2021</v>
      </c>
      <c r="C280" s="1" t="s">
        <v>123</v>
      </c>
      <c r="D280" s="1" t="s">
        <v>724</v>
      </c>
      <c r="E280" s="1">
        <v>57204</v>
      </c>
      <c r="F280" s="1" t="s">
        <v>1005</v>
      </c>
      <c r="G280" s="1">
        <v>9726</v>
      </c>
      <c r="H280" s="1" t="s">
        <v>1209</v>
      </c>
      <c r="I280" s="1">
        <v>56584</v>
      </c>
      <c r="J280" s="1" t="s">
        <v>994</v>
      </c>
      <c r="K280" s="1" t="s">
        <v>995</v>
      </c>
      <c r="L280" s="1" t="s">
        <v>996</v>
      </c>
      <c r="M280" s="1" t="s">
        <v>997</v>
      </c>
      <c r="N280" s="1" t="s">
        <v>998</v>
      </c>
      <c r="O280" s="1" t="s">
        <v>999</v>
      </c>
      <c r="P280" s="1" t="s">
        <v>996</v>
      </c>
      <c r="Q280" s="1" t="s">
        <v>1000</v>
      </c>
      <c r="R280" s="1" t="s">
        <v>1074</v>
      </c>
      <c r="S280" s="1" t="s">
        <v>1075</v>
      </c>
      <c r="T280" s="1">
        <v>40.860629000000003</v>
      </c>
      <c r="U280" s="1">
        <v>-74.822935000000001</v>
      </c>
      <c r="V280" s="1"/>
      <c r="W280" s="1">
        <v>1</v>
      </c>
      <c r="X280" s="1">
        <v>1</v>
      </c>
      <c r="Y280" s="1" t="s">
        <v>128</v>
      </c>
      <c r="Z280" s="4" t="s">
        <v>38</v>
      </c>
      <c r="AA280" s="1"/>
      <c r="AB280" s="4">
        <v>0.12791</v>
      </c>
      <c r="AC280" s="4">
        <v>2</v>
      </c>
      <c r="AD280" s="1"/>
      <c r="AE280" s="1"/>
      <c r="AF280" s="1"/>
      <c r="AG280" s="1"/>
      <c r="AH280" s="1"/>
      <c r="AI280" s="1"/>
      <c r="AJ280" s="1"/>
      <c r="AK280" s="1"/>
      <c r="AL280" s="1"/>
      <c r="AM280" s="1">
        <v>19817</v>
      </c>
      <c r="AN280" s="1">
        <v>10403</v>
      </c>
      <c r="AO280" s="4">
        <v>2241</v>
      </c>
      <c r="AP280" s="1">
        <v>1177</v>
      </c>
      <c r="AQ280" s="1"/>
      <c r="AR280" s="1"/>
      <c r="AS280" s="1"/>
      <c r="AT280" s="1"/>
      <c r="AU280" s="1"/>
      <c r="AV280" s="1"/>
      <c r="AW280" s="1"/>
      <c r="AX280" s="1"/>
      <c r="AY280" s="4"/>
      <c r="AZ280" s="1"/>
      <c r="BA280" s="4"/>
      <c r="BB280" s="4"/>
      <c r="BC280" s="4"/>
      <c r="BD280" s="1"/>
      <c r="BE280" s="1"/>
      <c r="BF280" s="1"/>
    </row>
    <row r="281" spans="1:58">
      <c r="A281" s="1">
        <v>7600</v>
      </c>
      <c r="B281" s="1">
        <v>2021</v>
      </c>
      <c r="C281" s="1" t="s">
        <v>123</v>
      </c>
      <c r="D281" s="1" t="s">
        <v>725</v>
      </c>
      <c r="E281" s="1">
        <v>6118</v>
      </c>
      <c r="F281" s="1" t="s">
        <v>992</v>
      </c>
      <c r="G281" s="1">
        <v>15477</v>
      </c>
      <c r="H281" s="1" t="s">
        <v>1210</v>
      </c>
      <c r="I281" s="1">
        <v>15478</v>
      </c>
      <c r="J281" s="1" t="s">
        <v>994</v>
      </c>
      <c r="K281" s="1" t="s">
        <v>995</v>
      </c>
      <c r="L281" s="1" t="s">
        <v>996</v>
      </c>
      <c r="M281" s="1" t="s">
        <v>997</v>
      </c>
      <c r="N281" s="1" t="s">
        <v>998</v>
      </c>
      <c r="O281" s="1" t="s">
        <v>999</v>
      </c>
      <c r="P281" s="1" t="s">
        <v>996</v>
      </c>
      <c r="Q281" s="1" t="s">
        <v>1000</v>
      </c>
      <c r="R281" s="1" t="s">
        <v>1097</v>
      </c>
      <c r="S281" s="1" t="s">
        <v>1098</v>
      </c>
      <c r="T281" s="1">
        <v>39.4666</v>
      </c>
      <c r="U281" s="1">
        <v>-75.537700000000001</v>
      </c>
      <c r="V281" s="1"/>
      <c r="W281" s="1">
        <v>1</v>
      </c>
      <c r="X281" s="1">
        <v>1</v>
      </c>
      <c r="Y281" s="1" t="s">
        <v>726</v>
      </c>
      <c r="Z281" s="4" t="s">
        <v>35</v>
      </c>
      <c r="AA281" s="1"/>
      <c r="AB281" s="4">
        <v>0.80308000000000002</v>
      </c>
      <c r="AC281" s="4">
        <v>1290.7</v>
      </c>
      <c r="AD281" s="1"/>
      <c r="AE281" s="1"/>
      <c r="AF281" s="1"/>
      <c r="AG281" s="1"/>
      <c r="AH281" s="1"/>
      <c r="AI281" s="1"/>
      <c r="AJ281" s="1"/>
      <c r="AK281" s="1"/>
      <c r="AL281" s="1"/>
      <c r="AM281" s="1">
        <v>0</v>
      </c>
      <c r="AN281" s="1">
        <v>0</v>
      </c>
      <c r="AO281" s="4">
        <v>9080057</v>
      </c>
      <c r="AP281" s="1">
        <v>3525830</v>
      </c>
      <c r="AQ281" s="1"/>
      <c r="AR281" s="1"/>
      <c r="AS281" s="1"/>
      <c r="AT281" s="1"/>
      <c r="AU281" s="1"/>
      <c r="AV281" s="1"/>
      <c r="AW281" s="1"/>
      <c r="AX281" s="1"/>
      <c r="AY281" s="4"/>
      <c r="AZ281" s="1"/>
      <c r="BA281" s="4"/>
      <c r="BB281" s="4"/>
      <c r="BC281" s="4"/>
      <c r="BD281" s="1"/>
      <c r="BE281" s="1"/>
      <c r="BF281" s="1"/>
    </row>
    <row r="282" spans="1:58">
      <c r="A282" s="1">
        <v>7601</v>
      </c>
      <c r="B282" s="1">
        <v>2021</v>
      </c>
      <c r="C282" s="1" t="s">
        <v>123</v>
      </c>
      <c r="D282" s="1" t="s">
        <v>745</v>
      </c>
      <c r="E282" s="1">
        <v>61965</v>
      </c>
      <c r="F282" s="1" t="s">
        <v>1005</v>
      </c>
      <c r="G282" s="1">
        <v>9726</v>
      </c>
      <c r="H282" s="1" t="s">
        <v>1032</v>
      </c>
      <c r="I282" s="1">
        <v>56990</v>
      </c>
      <c r="J282" s="1" t="s">
        <v>994</v>
      </c>
      <c r="K282" s="1" t="s">
        <v>995</v>
      </c>
      <c r="L282" s="1" t="s">
        <v>996</v>
      </c>
      <c r="M282" s="1" t="s">
        <v>997</v>
      </c>
      <c r="N282" s="1" t="s">
        <v>998</v>
      </c>
      <c r="O282" s="1" t="s">
        <v>999</v>
      </c>
      <c r="P282" s="1" t="s">
        <v>996</v>
      </c>
      <c r="Q282" s="1" t="s">
        <v>1000</v>
      </c>
      <c r="R282" s="1" t="s">
        <v>1132</v>
      </c>
      <c r="S282" s="1" t="s">
        <v>1133</v>
      </c>
      <c r="T282" s="1">
        <v>40.522818000000001</v>
      </c>
      <c r="U282" s="1">
        <v>-74.944168000000005</v>
      </c>
      <c r="V282" s="1"/>
      <c r="W282" s="1">
        <v>1</v>
      </c>
      <c r="X282" s="1">
        <v>1</v>
      </c>
      <c r="Y282" s="1" t="s">
        <v>128</v>
      </c>
      <c r="Z282" s="4" t="s">
        <v>38</v>
      </c>
      <c r="AA282" s="1"/>
      <c r="AB282" s="4">
        <v>0.17188999999999999</v>
      </c>
      <c r="AC282" s="4">
        <v>8.8000000000000007</v>
      </c>
      <c r="AD282" s="1"/>
      <c r="AE282" s="1"/>
      <c r="AF282" s="1"/>
      <c r="AG282" s="1"/>
      <c r="AH282" s="1"/>
      <c r="AI282" s="1"/>
      <c r="AJ282" s="1"/>
      <c r="AK282" s="1"/>
      <c r="AL282" s="1"/>
      <c r="AM282" s="1">
        <v>117177</v>
      </c>
      <c r="AN282" s="1">
        <v>61518</v>
      </c>
      <c r="AO282" s="4">
        <v>13251</v>
      </c>
      <c r="AP282" s="1">
        <v>6957</v>
      </c>
      <c r="AQ282" s="1"/>
      <c r="AR282" s="1"/>
      <c r="AS282" s="1"/>
      <c r="AT282" s="1"/>
      <c r="AU282" s="1"/>
      <c r="AV282" s="1"/>
      <c r="AW282" s="1"/>
      <c r="AX282" s="1"/>
      <c r="AY282" s="4"/>
      <c r="AZ282" s="1"/>
      <c r="BA282" s="4"/>
      <c r="BB282" s="4"/>
      <c r="BC282" s="4"/>
      <c r="BD282" s="1"/>
      <c r="BE282" s="1"/>
      <c r="BF282" s="1"/>
    </row>
    <row r="283" spans="1:58">
      <c r="A283" s="1">
        <v>7602</v>
      </c>
      <c r="B283" s="1">
        <v>2021</v>
      </c>
      <c r="C283" s="1" t="s">
        <v>123</v>
      </c>
      <c r="D283" s="1" t="s">
        <v>747</v>
      </c>
      <c r="E283" s="1">
        <v>59059</v>
      </c>
      <c r="F283" s="1" t="s">
        <v>992</v>
      </c>
      <c r="G283" s="1">
        <v>15477</v>
      </c>
      <c r="H283" s="1" t="s">
        <v>1211</v>
      </c>
      <c r="I283" s="1">
        <v>57130</v>
      </c>
      <c r="J283" s="1" t="s">
        <v>994</v>
      </c>
      <c r="K283" s="1" t="s">
        <v>995</v>
      </c>
      <c r="L283" s="1" t="s">
        <v>996</v>
      </c>
      <c r="M283" s="1" t="s">
        <v>997</v>
      </c>
      <c r="N283" s="1" t="s">
        <v>998</v>
      </c>
      <c r="O283" s="1" t="s">
        <v>999</v>
      </c>
      <c r="P283" s="1" t="s">
        <v>996</v>
      </c>
      <c r="Q283" s="1" t="s">
        <v>1000</v>
      </c>
      <c r="R283" s="1" t="s">
        <v>1001</v>
      </c>
      <c r="S283" s="1" t="s">
        <v>1002</v>
      </c>
      <c r="T283" s="1">
        <v>40.574444</v>
      </c>
      <c r="U283" s="1">
        <v>-74.654167000000001</v>
      </c>
      <c r="V283" s="1"/>
      <c r="W283" s="1">
        <v>1</v>
      </c>
      <c r="X283" s="1">
        <v>1</v>
      </c>
      <c r="Y283" s="1" t="s">
        <v>128</v>
      </c>
      <c r="Z283" s="4" t="s">
        <v>38</v>
      </c>
      <c r="AA283" s="1"/>
      <c r="AB283" s="4">
        <v>0.11398</v>
      </c>
      <c r="AC283" s="4">
        <v>2</v>
      </c>
      <c r="AD283" s="1"/>
      <c r="AE283" s="1"/>
      <c r="AF283" s="1"/>
      <c r="AG283" s="1"/>
      <c r="AH283" s="1"/>
      <c r="AI283" s="1"/>
      <c r="AJ283" s="1"/>
      <c r="AK283" s="1"/>
      <c r="AL283" s="1"/>
      <c r="AM283" s="1">
        <v>17660</v>
      </c>
      <c r="AN283" s="1">
        <v>9271</v>
      </c>
      <c r="AO283" s="4">
        <v>1997</v>
      </c>
      <c r="AP283" s="1">
        <v>1048</v>
      </c>
      <c r="AQ283" s="1"/>
      <c r="AR283" s="1"/>
      <c r="AS283" s="1"/>
      <c r="AT283" s="1"/>
      <c r="AU283" s="1"/>
      <c r="AV283" s="1"/>
      <c r="AW283" s="1"/>
      <c r="AX283" s="1"/>
      <c r="AY283" s="4"/>
      <c r="AZ283" s="1"/>
      <c r="BA283" s="4"/>
      <c r="BB283" s="4"/>
      <c r="BC283" s="4"/>
      <c r="BD283" s="1"/>
      <c r="BE283" s="1"/>
      <c r="BF283" s="1"/>
    </row>
    <row r="284" spans="1:58">
      <c r="A284" s="1">
        <v>7603</v>
      </c>
      <c r="B284" s="1">
        <v>2021</v>
      </c>
      <c r="C284" s="1" t="s">
        <v>123</v>
      </c>
      <c r="D284" s="1" t="s">
        <v>748</v>
      </c>
      <c r="E284" s="1">
        <v>60729</v>
      </c>
      <c r="F284" s="1" t="s">
        <v>1005</v>
      </c>
      <c r="G284" s="1">
        <v>9726</v>
      </c>
      <c r="H284" s="1" t="s">
        <v>1031</v>
      </c>
      <c r="I284" s="1">
        <v>61944</v>
      </c>
      <c r="J284" s="1" t="s">
        <v>994</v>
      </c>
      <c r="K284" s="1" t="s">
        <v>995</v>
      </c>
      <c r="L284" s="1" t="s">
        <v>996</v>
      </c>
      <c r="M284" s="1" t="s">
        <v>997</v>
      </c>
      <c r="N284" s="1" t="s">
        <v>998</v>
      </c>
      <c r="O284" s="1" t="s">
        <v>999</v>
      </c>
      <c r="P284" s="1" t="s">
        <v>996</v>
      </c>
      <c r="Q284" s="1" t="s">
        <v>1000</v>
      </c>
      <c r="R284" s="1" t="s">
        <v>1132</v>
      </c>
      <c r="S284" s="1" t="s">
        <v>1133</v>
      </c>
      <c r="T284" s="1">
        <v>40.464221000000002</v>
      </c>
      <c r="U284" s="1">
        <v>-74.857878999999997</v>
      </c>
      <c r="V284" s="1"/>
      <c r="W284" s="1">
        <v>1</v>
      </c>
      <c r="X284" s="1">
        <v>1</v>
      </c>
      <c r="Y284" s="1" t="s">
        <v>128</v>
      </c>
      <c r="Z284" s="4" t="s">
        <v>38</v>
      </c>
      <c r="AA284" s="1"/>
      <c r="AB284" s="4">
        <v>0.18468999999999999</v>
      </c>
      <c r="AC284" s="4">
        <v>7.5</v>
      </c>
      <c r="AD284" s="1"/>
      <c r="AE284" s="1"/>
      <c r="AF284" s="1"/>
      <c r="AG284" s="1"/>
      <c r="AH284" s="1"/>
      <c r="AI284" s="1"/>
      <c r="AJ284" s="1"/>
      <c r="AK284" s="1"/>
      <c r="AL284" s="1"/>
      <c r="AM284" s="1">
        <v>107299</v>
      </c>
      <c r="AN284" s="1">
        <v>56321</v>
      </c>
      <c r="AO284" s="4">
        <v>12134</v>
      </c>
      <c r="AP284" s="1">
        <v>6369</v>
      </c>
      <c r="AQ284" s="1"/>
      <c r="AR284" s="1"/>
      <c r="AS284" s="1"/>
      <c r="AT284" s="1"/>
      <c r="AU284" s="1"/>
      <c r="AV284" s="1"/>
      <c r="AW284" s="1"/>
      <c r="AX284" s="1"/>
      <c r="AY284" s="4"/>
      <c r="AZ284" s="1"/>
      <c r="BA284" s="4"/>
      <c r="BB284" s="4"/>
      <c r="BC284" s="4"/>
      <c r="BD284" s="1"/>
      <c r="BE284" s="1"/>
      <c r="BF284" s="1"/>
    </row>
    <row r="285" spans="1:58">
      <c r="A285" s="1">
        <v>7604</v>
      </c>
      <c r="B285" s="1">
        <v>2021</v>
      </c>
      <c r="C285" s="1" t="s">
        <v>123</v>
      </c>
      <c r="D285" s="1" t="s">
        <v>749</v>
      </c>
      <c r="E285" s="1">
        <v>61601</v>
      </c>
      <c r="F285" s="1" t="s">
        <v>1126</v>
      </c>
      <c r="G285" s="1">
        <v>9726</v>
      </c>
      <c r="H285" s="1" t="s">
        <v>1032</v>
      </c>
      <c r="I285" s="1">
        <v>56990</v>
      </c>
      <c r="J285" s="1" t="s">
        <v>994</v>
      </c>
      <c r="K285" s="1" t="s">
        <v>995</v>
      </c>
      <c r="L285" s="1" t="s">
        <v>996</v>
      </c>
      <c r="M285" s="1" t="s">
        <v>997</v>
      </c>
      <c r="N285" s="1" t="s">
        <v>998</v>
      </c>
      <c r="O285" s="1" t="s">
        <v>999</v>
      </c>
      <c r="P285" s="1" t="s">
        <v>996</v>
      </c>
      <c r="Q285" s="1" t="s">
        <v>1000</v>
      </c>
      <c r="R285" s="1" t="s">
        <v>1132</v>
      </c>
      <c r="S285" s="1" t="s">
        <v>1133</v>
      </c>
      <c r="T285" s="1">
        <v>40.453864000000003</v>
      </c>
      <c r="U285" s="1">
        <v>-74.863033000000001</v>
      </c>
      <c r="V285" s="1"/>
      <c r="W285" s="1">
        <v>1</v>
      </c>
      <c r="X285" s="1">
        <v>1</v>
      </c>
      <c r="Y285" s="1" t="s">
        <v>128</v>
      </c>
      <c r="Z285" s="4" t="s">
        <v>38</v>
      </c>
      <c r="AA285" s="1"/>
      <c r="AB285" s="4">
        <v>0.16606000000000001</v>
      </c>
      <c r="AC285" s="4">
        <v>8.4</v>
      </c>
      <c r="AD285" s="1"/>
      <c r="AE285" s="1"/>
      <c r="AF285" s="1"/>
      <c r="AG285" s="1"/>
      <c r="AH285" s="1"/>
      <c r="AI285" s="1"/>
      <c r="AJ285" s="1"/>
      <c r="AK285" s="1"/>
      <c r="AL285" s="1"/>
      <c r="AM285" s="1">
        <v>108053</v>
      </c>
      <c r="AN285" s="1">
        <v>56727</v>
      </c>
      <c r="AO285" s="4">
        <v>12219</v>
      </c>
      <c r="AP285" s="1">
        <v>6415</v>
      </c>
      <c r="AQ285" s="1"/>
      <c r="AR285" s="1"/>
      <c r="AS285" s="1"/>
      <c r="AT285" s="1"/>
      <c r="AU285" s="1"/>
      <c r="AV285" s="1"/>
      <c r="AW285" s="1"/>
      <c r="AX285" s="1"/>
      <c r="AY285" s="4"/>
      <c r="AZ285" s="1"/>
      <c r="BA285" s="4"/>
      <c r="BB285" s="4"/>
      <c r="BC285" s="4"/>
      <c r="BD285" s="1"/>
      <c r="BE285" s="1"/>
      <c r="BF285" s="1"/>
    </row>
    <row r="286" spans="1:58">
      <c r="A286" s="1">
        <v>7605</v>
      </c>
      <c r="B286" s="1">
        <v>2021</v>
      </c>
      <c r="C286" s="1" t="s">
        <v>123</v>
      </c>
      <c r="D286" s="1" t="s">
        <v>751</v>
      </c>
      <c r="E286" s="1">
        <v>59055</v>
      </c>
      <c r="F286" s="1" t="s">
        <v>992</v>
      </c>
      <c r="G286" s="1">
        <v>15477</v>
      </c>
      <c r="H286" s="1" t="s">
        <v>1211</v>
      </c>
      <c r="I286" s="1">
        <v>57130</v>
      </c>
      <c r="J286" s="1" t="s">
        <v>994</v>
      </c>
      <c r="K286" s="1" t="s">
        <v>995</v>
      </c>
      <c r="L286" s="1" t="s">
        <v>996</v>
      </c>
      <c r="M286" s="1" t="s">
        <v>997</v>
      </c>
      <c r="N286" s="1" t="s">
        <v>998</v>
      </c>
      <c r="O286" s="1" t="s">
        <v>999</v>
      </c>
      <c r="P286" s="1" t="s">
        <v>996</v>
      </c>
      <c r="Q286" s="1" t="s">
        <v>1000</v>
      </c>
      <c r="R286" s="1" t="s">
        <v>1001</v>
      </c>
      <c r="S286" s="1" t="s">
        <v>1002</v>
      </c>
      <c r="T286" s="1">
        <v>40.574444</v>
      </c>
      <c r="U286" s="1">
        <v>-74.648055999999997</v>
      </c>
      <c r="V286" s="1"/>
      <c r="W286" s="1">
        <v>2</v>
      </c>
      <c r="X286" s="1">
        <v>2</v>
      </c>
      <c r="Y286" s="1" t="s">
        <v>128</v>
      </c>
      <c r="Z286" s="4" t="s">
        <v>38</v>
      </c>
      <c r="AA286" s="1"/>
      <c r="AB286" s="4">
        <v>7.0200000000000002E-3</v>
      </c>
      <c r="AC286" s="4">
        <v>5.4</v>
      </c>
      <c r="AD286" s="1"/>
      <c r="AE286" s="1"/>
      <c r="AF286" s="1"/>
      <c r="AG286" s="1"/>
      <c r="AH286" s="1"/>
      <c r="AI286" s="1"/>
      <c r="AJ286" s="1"/>
      <c r="AK286" s="1"/>
      <c r="AL286" s="1"/>
      <c r="AM286" s="1">
        <v>2936</v>
      </c>
      <c r="AN286" s="1">
        <v>1541</v>
      </c>
      <c r="AO286" s="4">
        <v>332</v>
      </c>
      <c r="AP286" s="1">
        <v>174</v>
      </c>
      <c r="AQ286" s="1"/>
      <c r="AR286" s="1"/>
      <c r="AS286" s="1"/>
      <c r="AT286" s="1"/>
      <c r="AU286" s="1">
        <v>0</v>
      </c>
      <c r="AV286" s="1">
        <v>0</v>
      </c>
      <c r="AW286" s="1"/>
      <c r="AX286" s="1"/>
      <c r="AY286" s="4"/>
      <c r="AZ286" s="1"/>
      <c r="BA286" s="4"/>
      <c r="BB286" s="4"/>
      <c r="BC286" s="4">
        <v>0</v>
      </c>
      <c r="BD286" s="1">
        <v>0</v>
      </c>
      <c r="BE286" s="1"/>
      <c r="BF286" s="1"/>
    </row>
    <row r="287" spans="1:58">
      <c r="A287" s="1">
        <v>7606</v>
      </c>
      <c r="B287" s="1">
        <v>2021</v>
      </c>
      <c r="C287" s="1" t="s">
        <v>123</v>
      </c>
      <c r="D287" s="1" t="s">
        <v>753</v>
      </c>
      <c r="E287" s="1">
        <v>61162</v>
      </c>
      <c r="F287" s="1" t="s">
        <v>992</v>
      </c>
      <c r="G287" s="1">
        <v>15477</v>
      </c>
      <c r="H287" s="1" t="s">
        <v>1212</v>
      </c>
      <c r="I287" s="1">
        <v>60752</v>
      </c>
      <c r="J287" s="1" t="s">
        <v>1053</v>
      </c>
      <c r="K287" s="1" t="s">
        <v>995</v>
      </c>
      <c r="L287" s="1" t="s">
        <v>996</v>
      </c>
      <c r="M287" s="1" t="s">
        <v>997</v>
      </c>
      <c r="N287" s="1" t="s">
        <v>998</v>
      </c>
      <c r="O287" s="1" t="s">
        <v>999</v>
      </c>
      <c r="P287" s="1" t="s">
        <v>996</v>
      </c>
      <c r="Q287" s="1" t="s">
        <v>1000</v>
      </c>
      <c r="R287" s="1" t="s">
        <v>1001</v>
      </c>
      <c r="S287" s="1" t="s">
        <v>1002</v>
      </c>
      <c r="T287" s="1">
        <v>40.483601</v>
      </c>
      <c r="U287" s="1">
        <v>-74.650122999999994</v>
      </c>
      <c r="V287" s="1"/>
      <c r="W287" s="1">
        <v>1</v>
      </c>
      <c r="X287" s="1">
        <v>1</v>
      </c>
      <c r="Y287" s="1" t="s">
        <v>128</v>
      </c>
      <c r="Z287" s="4" t="s">
        <v>38</v>
      </c>
      <c r="AA287" s="1"/>
      <c r="AB287" s="4">
        <v>0</v>
      </c>
      <c r="AC287" s="4">
        <v>1.5</v>
      </c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4">
        <v>0</v>
      </c>
      <c r="AP287" s="1">
        <v>0</v>
      </c>
      <c r="AQ287" s="1"/>
      <c r="AR287" s="1"/>
      <c r="AS287" s="1"/>
      <c r="AT287" s="1"/>
      <c r="AU287" s="1"/>
      <c r="AV287" s="1"/>
      <c r="AW287" s="1"/>
      <c r="AX287" s="1"/>
      <c r="AY287" s="4"/>
      <c r="AZ287" s="1"/>
      <c r="BA287" s="4"/>
      <c r="BB287" s="4"/>
      <c r="BC287" s="4"/>
      <c r="BD287" s="1"/>
      <c r="BE287" s="1"/>
      <c r="BF287" s="1"/>
    </row>
    <row r="288" spans="1:58">
      <c r="A288" s="1">
        <v>7607</v>
      </c>
      <c r="B288" s="1">
        <v>2021</v>
      </c>
      <c r="C288" s="1" t="s">
        <v>123</v>
      </c>
      <c r="D288" s="1" t="s">
        <v>1213</v>
      </c>
      <c r="E288" s="1">
        <v>55239</v>
      </c>
      <c r="F288" s="1" t="s">
        <v>1005</v>
      </c>
      <c r="G288" s="1">
        <v>9726</v>
      </c>
      <c r="H288" s="1" t="s">
        <v>1214</v>
      </c>
      <c r="I288" s="1">
        <v>22131</v>
      </c>
      <c r="J288" s="1" t="s">
        <v>994</v>
      </c>
      <c r="K288" s="1" t="s">
        <v>995</v>
      </c>
      <c r="L288" s="1" t="s">
        <v>996</v>
      </c>
      <c r="M288" s="1" t="s">
        <v>997</v>
      </c>
      <c r="N288" s="1" t="s">
        <v>998</v>
      </c>
      <c r="O288" s="1" t="s">
        <v>999</v>
      </c>
      <c r="P288" s="1" t="s">
        <v>996</v>
      </c>
      <c r="Q288" s="1" t="s">
        <v>1000</v>
      </c>
      <c r="R288" s="1" t="s">
        <v>1009</v>
      </c>
      <c r="S288" s="1" t="s">
        <v>1010</v>
      </c>
      <c r="T288" s="1">
        <v>40.448673999999997</v>
      </c>
      <c r="U288" s="1">
        <v>-74.348878999999997</v>
      </c>
      <c r="V288" s="1" t="s">
        <v>1027</v>
      </c>
      <c r="W288" s="1">
        <v>3</v>
      </c>
      <c r="X288" s="1">
        <v>4</v>
      </c>
      <c r="Y288" s="1" t="s">
        <v>166</v>
      </c>
      <c r="Z288" s="4" t="s">
        <v>32</v>
      </c>
      <c r="AA288" s="1"/>
      <c r="AB288" s="4">
        <v>0.33616000000000001</v>
      </c>
      <c r="AC288" s="4">
        <v>821.1</v>
      </c>
      <c r="AD288" s="1">
        <v>0.77307216977188598</v>
      </c>
      <c r="AE288" s="1"/>
      <c r="AF288" s="1"/>
      <c r="AG288" s="1"/>
      <c r="AH288" s="1"/>
      <c r="AI288" s="1"/>
      <c r="AJ288" s="1"/>
      <c r="AK288" s="1">
        <v>17442001.057999998</v>
      </c>
      <c r="AL288" s="1">
        <v>11805069.548</v>
      </c>
      <c r="AM288" s="1">
        <v>17442001.057999998</v>
      </c>
      <c r="AN288" s="1">
        <v>11805069.548</v>
      </c>
      <c r="AO288" s="4">
        <v>2417920</v>
      </c>
      <c r="AP288" s="1">
        <v>1644190</v>
      </c>
      <c r="AQ288" s="1">
        <v>96.334999999999994</v>
      </c>
      <c r="AR288" s="1">
        <v>62.853999999999999</v>
      </c>
      <c r="AS288" s="1">
        <v>5.2329999999999997</v>
      </c>
      <c r="AT288" s="1">
        <v>1036551.335</v>
      </c>
      <c r="AU288" s="1">
        <v>38459.425999999999</v>
      </c>
      <c r="AV288" s="1">
        <v>3845.9430000000002</v>
      </c>
      <c r="AW288" s="1">
        <v>1037605.123</v>
      </c>
      <c r="AX288" s="1"/>
      <c r="AY288" s="4">
        <v>0.08</v>
      </c>
      <c r="AZ288" s="1">
        <v>7.5999999999999998E-2</v>
      </c>
      <c r="BA288" s="4">
        <v>4.0000000000000001E-3</v>
      </c>
      <c r="BB288" s="4">
        <v>857.39099999999996</v>
      </c>
      <c r="BC288" s="4">
        <v>1.6E-2</v>
      </c>
      <c r="BD288" s="1">
        <v>2E-3</v>
      </c>
      <c r="BE288" s="1">
        <v>858.26300000000003</v>
      </c>
      <c r="BF288" s="1"/>
    </row>
    <row r="289" spans="1:58">
      <c r="A289" s="1">
        <v>7608</v>
      </c>
      <c r="B289" s="1">
        <v>2021</v>
      </c>
      <c r="C289" s="1" t="s">
        <v>123</v>
      </c>
      <c r="D289" s="1" t="s">
        <v>760</v>
      </c>
      <c r="E289" s="1">
        <v>59278</v>
      </c>
      <c r="F289" s="1" t="s">
        <v>992</v>
      </c>
      <c r="G289" s="1">
        <v>15477</v>
      </c>
      <c r="H289" s="1" t="s">
        <v>1032</v>
      </c>
      <c r="I289" s="1">
        <v>56990</v>
      </c>
      <c r="J289" s="1" t="s">
        <v>994</v>
      </c>
      <c r="K289" s="1" t="s">
        <v>995</v>
      </c>
      <c r="L289" s="1" t="s">
        <v>996</v>
      </c>
      <c r="M289" s="1" t="s">
        <v>997</v>
      </c>
      <c r="N289" s="1" t="s">
        <v>998</v>
      </c>
      <c r="O289" s="1" t="s">
        <v>999</v>
      </c>
      <c r="P289" s="1" t="s">
        <v>996</v>
      </c>
      <c r="Q289" s="1" t="s">
        <v>1000</v>
      </c>
      <c r="R289" s="1" t="s">
        <v>1029</v>
      </c>
      <c r="S289" s="1" t="s">
        <v>1030</v>
      </c>
      <c r="T289" s="1">
        <v>39.926667000000002</v>
      </c>
      <c r="U289" s="1">
        <v>-74.813610999999995</v>
      </c>
      <c r="V289" s="1"/>
      <c r="W289" s="1">
        <v>1</v>
      </c>
      <c r="X289" s="1">
        <v>1</v>
      </c>
      <c r="Y289" s="1" t="s">
        <v>128</v>
      </c>
      <c r="Z289" s="4" t="s">
        <v>38</v>
      </c>
      <c r="AA289" s="1"/>
      <c r="AB289" s="4">
        <v>0.20308000000000001</v>
      </c>
      <c r="AC289" s="4">
        <v>1</v>
      </c>
      <c r="AD289" s="1"/>
      <c r="AE289" s="1"/>
      <c r="AF289" s="1"/>
      <c r="AG289" s="1"/>
      <c r="AH289" s="1"/>
      <c r="AI289" s="1"/>
      <c r="AJ289" s="1"/>
      <c r="AK289" s="1"/>
      <c r="AL289" s="1"/>
      <c r="AM289" s="1">
        <v>15732</v>
      </c>
      <c r="AN289" s="1">
        <v>8259</v>
      </c>
      <c r="AO289" s="4">
        <v>1779</v>
      </c>
      <c r="AP289" s="1">
        <v>934</v>
      </c>
      <c r="AQ289" s="1"/>
      <c r="AR289" s="1"/>
      <c r="AS289" s="1"/>
      <c r="AT289" s="1"/>
      <c r="AU289" s="1"/>
      <c r="AV289" s="1"/>
      <c r="AW289" s="1"/>
      <c r="AX289" s="1"/>
      <c r="AY289" s="4"/>
      <c r="AZ289" s="1"/>
      <c r="BA289" s="4"/>
      <c r="BB289" s="4"/>
      <c r="BC289" s="4"/>
      <c r="BD289" s="1"/>
      <c r="BE289" s="1"/>
      <c r="BF289" s="1"/>
    </row>
    <row r="290" spans="1:58">
      <c r="A290" s="1">
        <v>7609</v>
      </c>
      <c r="B290" s="1">
        <v>2021</v>
      </c>
      <c r="C290" s="1" t="s">
        <v>123</v>
      </c>
      <c r="D290" s="1" t="s">
        <v>762</v>
      </c>
      <c r="E290" s="1">
        <v>58030</v>
      </c>
      <c r="F290" s="1" t="s">
        <v>992</v>
      </c>
      <c r="G290" s="1">
        <v>15477</v>
      </c>
      <c r="H290" s="1" t="s">
        <v>1032</v>
      </c>
      <c r="I290" s="1">
        <v>56990</v>
      </c>
      <c r="J290" s="1" t="s">
        <v>994</v>
      </c>
      <c r="K290" s="1" t="s">
        <v>995</v>
      </c>
      <c r="L290" s="1" t="s">
        <v>996</v>
      </c>
      <c r="M290" s="1" t="s">
        <v>997</v>
      </c>
      <c r="N290" s="1" t="s">
        <v>998</v>
      </c>
      <c r="O290" s="1" t="s">
        <v>999</v>
      </c>
      <c r="P290" s="1" t="s">
        <v>996</v>
      </c>
      <c r="Q290" s="1" t="s">
        <v>1000</v>
      </c>
      <c r="R290" s="1" t="s">
        <v>1029</v>
      </c>
      <c r="S290" s="1" t="s">
        <v>1030</v>
      </c>
      <c r="T290" s="1">
        <v>39.928333000000002</v>
      </c>
      <c r="U290" s="1">
        <v>-74.814443999999995</v>
      </c>
      <c r="V290" s="1"/>
      <c r="W290" s="1">
        <v>1</v>
      </c>
      <c r="X290" s="1">
        <v>1</v>
      </c>
      <c r="Y290" s="1" t="s">
        <v>128</v>
      </c>
      <c r="Z290" s="4" t="s">
        <v>38</v>
      </c>
      <c r="AA290" s="1"/>
      <c r="AB290" s="4">
        <v>0.18276999999999999</v>
      </c>
      <c r="AC290" s="4">
        <v>5.5</v>
      </c>
      <c r="AD290" s="1"/>
      <c r="AE290" s="1"/>
      <c r="AF290" s="1"/>
      <c r="AG290" s="1"/>
      <c r="AH290" s="1"/>
      <c r="AI290" s="1"/>
      <c r="AJ290" s="1"/>
      <c r="AK290" s="1"/>
      <c r="AL290" s="1"/>
      <c r="AM290" s="1">
        <v>77871</v>
      </c>
      <c r="AN290" s="1">
        <v>40882</v>
      </c>
      <c r="AO290" s="4">
        <v>8806</v>
      </c>
      <c r="AP290" s="1">
        <v>4623</v>
      </c>
      <c r="AQ290" s="1"/>
      <c r="AR290" s="1"/>
      <c r="AS290" s="1"/>
      <c r="AT290" s="1"/>
      <c r="AU290" s="1"/>
      <c r="AV290" s="1"/>
      <c r="AW290" s="1"/>
      <c r="AX290" s="1"/>
      <c r="AY290" s="4"/>
      <c r="AZ290" s="1"/>
      <c r="BA290" s="4"/>
      <c r="BB290" s="4"/>
      <c r="BC290" s="4"/>
      <c r="BD290" s="1"/>
      <c r="BE290" s="1"/>
      <c r="BF290" s="1"/>
    </row>
    <row r="291" spans="1:58">
      <c r="A291" s="1">
        <v>7610</v>
      </c>
      <c r="B291" s="1">
        <v>2021</v>
      </c>
      <c r="C291" s="1" t="s">
        <v>123</v>
      </c>
      <c r="D291" s="1" t="s">
        <v>764</v>
      </c>
      <c r="E291" s="1">
        <v>60843</v>
      </c>
      <c r="F291" s="1" t="s">
        <v>992</v>
      </c>
      <c r="G291" s="1">
        <v>15477</v>
      </c>
      <c r="H291" s="1" t="s">
        <v>1215</v>
      </c>
      <c r="I291" s="1">
        <v>16380</v>
      </c>
      <c r="J291" s="1" t="s">
        <v>1017</v>
      </c>
      <c r="K291" s="1" t="s">
        <v>995</v>
      </c>
      <c r="L291" s="1" t="s">
        <v>996</v>
      </c>
      <c r="M291" s="1" t="s">
        <v>997</v>
      </c>
      <c r="N291" s="1" t="s">
        <v>998</v>
      </c>
      <c r="O291" s="1" t="s">
        <v>999</v>
      </c>
      <c r="P291" s="1" t="s">
        <v>996</v>
      </c>
      <c r="Q291" s="1" t="s">
        <v>1000</v>
      </c>
      <c r="R291" s="1" t="s">
        <v>1018</v>
      </c>
      <c r="S291" s="1" t="s">
        <v>1019</v>
      </c>
      <c r="T291" s="1">
        <v>40.727800000000002</v>
      </c>
      <c r="U291" s="1">
        <v>-74.114199999999997</v>
      </c>
      <c r="V291" s="1"/>
      <c r="W291" s="1">
        <v>6</v>
      </c>
      <c r="X291" s="1">
        <v>6</v>
      </c>
      <c r="Y291" s="1" t="s">
        <v>128</v>
      </c>
      <c r="Z291" s="4" t="s">
        <v>38</v>
      </c>
      <c r="AA291" s="1"/>
      <c r="AB291" s="4">
        <v>0.12683</v>
      </c>
      <c r="AC291" s="4">
        <v>2.9</v>
      </c>
      <c r="AD291" s="1"/>
      <c r="AE291" s="1"/>
      <c r="AF291" s="1"/>
      <c r="AG291" s="1"/>
      <c r="AH291" s="1"/>
      <c r="AI291" s="1"/>
      <c r="AJ291" s="1"/>
      <c r="AK291" s="1"/>
      <c r="AL291" s="1"/>
      <c r="AM291" s="1">
        <v>28492.998</v>
      </c>
      <c r="AN291" s="1">
        <v>14958</v>
      </c>
      <c r="AO291" s="4">
        <v>3222</v>
      </c>
      <c r="AP291" s="1">
        <v>1692</v>
      </c>
      <c r="AQ291" s="1"/>
      <c r="AR291" s="1"/>
      <c r="AS291" s="1"/>
      <c r="AT291" s="1"/>
      <c r="AU291" s="1"/>
      <c r="AV291" s="1"/>
      <c r="AW291" s="1"/>
      <c r="AX291" s="1"/>
      <c r="AY291" s="4"/>
      <c r="AZ291" s="1"/>
      <c r="BA291" s="4"/>
      <c r="BB291" s="4"/>
      <c r="BC291" s="4"/>
      <c r="BD291" s="1"/>
      <c r="BE291" s="1"/>
      <c r="BF291" s="1"/>
    </row>
    <row r="292" spans="1:58">
      <c r="A292" s="1">
        <v>7611</v>
      </c>
      <c r="B292" s="1">
        <v>2021</v>
      </c>
      <c r="C292" s="1" t="s">
        <v>123</v>
      </c>
      <c r="D292" s="1" t="s">
        <v>771</v>
      </c>
      <c r="E292" s="1">
        <v>58036</v>
      </c>
      <c r="F292" s="1" t="s">
        <v>992</v>
      </c>
      <c r="G292" s="1">
        <v>15477</v>
      </c>
      <c r="H292" s="1" t="s">
        <v>1216</v>
      </c>
      <c r="I292" s="1">
        <v>57407</v>
      </c>
      <c r="J292" s="1" t="s">
        <v>994</v>
      </c>
      <c r="K292" s="1" t="s">
        <v>995</v>
      </c>
      <c r="L292" s="1" t="s">
        <v>996</v>
      </c>
      <c r="M292" s="1" t="s">
        <v>997</v>
      </c>
      <c r="N292" s="1" t="s">
        <v>998</v>
      </c>
      <c r="O292" s="1" t="s">
        <v>999</v>
      </c>
      <c r="P292" s="1" t="s">
        <v>996</v>
      </c>
      <c r="Q292" s="1" t="s">
        <v>1000</v>
      </c>
      <c r="R292" s="1" t="s">
        <v>1079</v>
      </c>
      <c r="S292" s="1" t="s">
        <v>1080</v>
      </c>
      <c r="T292" s="1">
        <v>39.903055999999999</v>
      </c>
      <c r="U292" s="1">
        <v>-75.125833</v>
      </c>
      <c r="V292" s="1"/>
      <c r="W292" s="1">
        <v>1</v>
      </c>
      <c r="X292" s="1">
        <v>1</v>
      </c>
      <c r="Y292" s="1" t="s">
        <v>128</v>
      </c>
      <c r="Z292" s="4" t="s">
        <v>38</v>
      </c>
      <c r="AA292" s="1"/>
      <c r="AB292" s="4">
        <v>0.14729</v>
      </c>
      <c r="AC292" s="4">
        <v>7.5</v>
      </c>
      <c r="AD292" s="1"/>
      <c r="AE292" s="1"/>
      <c r="AF292" s="1"/>
      <c r="AG292" s="1"/>
      <c r="AH292" s="1"/>
      <c r="AI292" s="1"/>
      <c r="AJ292" s="1"/>
      <c r="AK292" s="1"/>
      <c r="AL292" s="1"/>
      <c r="AM292" s="1">
        <v>85573</v>
      </c>
      <c r="AN292" s="1">
        <v>44925</v>
      </c>
      <c r="AO292" s="4">
        <v>9677</v>
      </c>
      <c r="AP292" s="1">
        <v>5080</v>
      </c>
      <c r="AQ292" s="1"/>
      <c r="AR292" s="1"/>
      <c r="AS292" s="1"/>
      <c r="AT292" s="1"/>
      <c r="AU292" s="1"/>
      <c r="AV292" s="1"/>
      <c r="AW292" s="1"/>
      <c r="AX292" s="1"/>
      <c r="AY292" s="4"/>
      <c r="AZ292" s="1"/>
      <c r="BA292" s="4"/>
      <c r="BB292" s="4"/>
      <c r="BC292" s="4"/>
      <c r="BD292" s="1"/>
      <c r="BE292" s="1"/>
      <c r="BF292" s="1"/>
    </row>
    <row r="293" spans="1:58">
      <c r="A293" s="1">
        <v>7612</v>
      </c>
      <c r="B293" s="1">
        <v>2021</v>
      </c>
      <c r="C293" s="1" t="s">
        <v>123</v>
      </c>
      <c r="D293" s="1" t="s">
        <v>772</v>
      </c>
      <c r="E293" s="1">
        <v>59319</v>
      </c>
      <c r="F293" s="1" t="s">
        <v>1005</v>
      </c>
      <c r="G293" s="1">
        <v>9726</v>
      </c>
      <c r="H293" s="1" t="s">
        <v>1032</v>
      </c>
      <c r="I293" s="1">
        <v>56990</v>
      </c>
      <c r="J293" s="1" t="s">
        <v>994</v>
      </c>
      <c r="K293" s="1" t="s">
        <v>995</v>
      </c>
      <c r="L293" s="1" t="s">
        <v>996</v>
      </c>
      <c r="M293" s="1" t="s">
        <v>997</v>
      </c>
      <c r="N293" s="1" t="s">
        <v>998</v>
      </c>
      <c r="O293" s="1" t="s">
        <v>999</v>
      </c>
      <c r="P293" s="1" t="s">
        <v>996</v>
      </c>
      <c r="Q293" s="1" t="s">
        <v>1000</v>
      </c>
      <c r="R293" s="1" t="s">
        <v>1047</v>
      </c>
      <c r="S293" s="1" t="s">
        <v>1048</v>
      </c>
      <c r="T293" s="1">
        <v>40.229725000000002</v>
      </c>
      <c r="U293" s="1">
        <v>-74.225818000000004</v>
      </c>
      <c r="V293" s="1"/>
      <c r="W293" s="1">
        <v>1</v>
      </c>
      <c r="X293" s="1">
        <v>1</v>
      </c>
      <c r="Y293" s="1" t="s">
        <v>128</v>
      </c>
      <c r="Z293" s="4" t="s">
        <v>38</v>
      </c>
      <c r="AA293" s="1"/>
      <c r="AB293" s="4">
        <v>0.18329999999999999</v>
      </c>
      <c r="AC293" s="4">
        <v>8</v>
      </c>
      <c r="AD293" s="1"/>
      <c r="AE293" s="1"/>
      <c r="AF293" s="1"/>
      <c r="AG293" s="1"/>
      <c r="AH293" s="1"/>
      <c r="AI293" s="1"/>
      <c r="AJ293" s="1"/>
      <c r="AK293" s="1"/>
      <c r="AL293" s="1"/>
      <c r="AM293" s="1">
        <v>113597</v>
      </c>
      <c r="AN293" s="1">
        <v>59638</v>
      </c>
      <c r="AO293" s="4">
        <v>12846</v>
      </c>
      <c r="AP293" s="1">
        <v>6744</v>
      </c>
      <c r="AQ293" s="1"/>
      <c r="AR293" s="1"/>
      <c r="AS293" s="1"/>
      <c r="AT293" s="1"/>
      <c r="AU293" s="1"/>
      <c r="AV293" s="1"/>
      <c r="AW293" s="1"/>
      <c r="AX293" s="1"/>
      <c r="AY293" s="4"/>
      <c r="AZ293" s="1"/>
      <c r="BA293" s="4"/>
      <c r="BB293" s="4"/>
      <c r="BC293" s="4"/>
      <c r="BD293" s="1"/>
      <c r="BE293" s="1"/>
      <c r="BF293" s="1"/>
    </row>
    <row r="294" spans="1:58">
      <c r="A294" s="1">
        <v>7613</v>
      </c>
      <c r="B294" s="1">
        <v>2021</v>
      </c>
      <c r="C294" s="1" t="s">
        <v>123</v>
      </c>
      <c r="D294" s="1" t="s">
        <v>774</v>
      </c>
      <c r="E294" s="1">
        <v>61751</v>
      </c>
      <c r="F294" s="1" t="s">
        <v>992</v>
      </c>
      <c r="G294" s="1">
        <v>15477</v>
      </c>
      <c r="H294" s="1" t="s">
        <v>1217</v>
      </c>
      <c r="I294" s="1">
        <v>61373</v>
      </c>
      <c r="J294" s="1" t="s">
        <v>994</v>
      </c>
      <c r="K294" s="1" t="s">
        <v>995</v>
      </c>
      <c r="L294" s="1" t="s">
        <v>996</v>
      </c>
      <c r="M294" s="1" t="s">
        <v>997</v>
      </c>
      <c r="N294" s="1" t="s">
        <v>998</v>
      </c>
      <c r="O294" s="1" t="s">
        <v>999</v>
      </c>
      <c r="P294" s="1" t="s">
        <v>996</v>
      </c>
      <c r="Q294" s="1" t="s">
        <v>1000</v>
      </c>
      <c r="R294" s="1" t="s">
        <v>1001</v>
      </c>
      <c r="S294" s="1" t="s">
        <v>1002</v>
      </c>
      <c r="T294" s="1">
        <v>40.539051000000001</v>
      </c>
      <c r="U294" s="1">
        <v>-74.532375000000002</v>
      </c>
      <c r="V294" s="1"/>
      <c r="W294" s="1">
        <v>1</v>
      </c>
      <c r="X294" s="1">
        <v>1</v>
      </c>
      <c r="Y294" s="1" t="s">
        <v>128</v>
      </c>
      <c r="Z294" s="4" t="s">
        <v>38</v>
      </c>
      <c r="AA294" s="1"/>
      <c r="AB294" s="4">
        <v>0.18537999999999999</v>
      </c>
      <c r="AC294" s="4">
        <v>2.8</v>
      </c>
      <c r="AD294" s="1"/>
      <c r="AE294" s="1"/>
      <c r="AF294" s="1"/>
      <c r="AG294" s="1"/>
      <c r="AH294" s="1"/>
      <c r="AI294" s="1"/>
      <c r="AJ294" s="1"/>
      <c r="AK294" s="1"/>
      <c r="AL294" s="1"/>
      <c r="AM294" s="1">
        <v>40210</v>
      </c>
      <c r="AN294" s="1">
        <v>21110</v>
      </c>
      <c r="AO294" s="4">
        <v>4547</v>
      </c>
      <c r="AP294" s="1">
        <v>2387</v>
      </c>
      <c r="AQ294" s="1"/>
      <c r="AR294" s="1"/>
      <c r="AS294" s="1"/>
      <c r="AT294" s="1"/>
      <c r="AU294" s="1"/>
      <c r="AV294" s="1"/>
      <c r="AW294" s="1"/>
      <c r="AX294" s="1"/>
      <c r="AY294" s="4"/>
      <c r="AZ294" s="1"/>
      <c r="BA294" s="4"/>
      <c r="BB294" s="4"/>
      <c r="BC294" s="4"/>
      <c r="BD294" s="1"/>
      <c r="BE294" s="1"/>
      <c r="BF294" s="1"/>
    </row>
    <row r="295" spans="1:58">
      <c r="A295" s="1">
        <v>7614</v>
      </c>
      <c r="B295" s="1">
        <v>2021</v>
      </c>
      <c r="C295" s="1" t="s">
        <v>123</v>
      </c>
      <c r="D295" s="1" t="s">
        <v>776</v>
      </c>
      <c r="E295" s="1">
        <v>60781</v>
      </c>
      <c r="F295" s="1" t="s">
        <v>992</v>
      </c>
      <c r="G295" s="1">
        <v>15477</v>
      </c>
      <c r="H295" s="1" t="s">
        <v>1218</v>
      </c>
      <c r="I295" s="1">
        <v>60467</v>
      </c>
      <c r="J295" s="1" t="s">
        <v>1053</v>
      </c>
      <c r="K295" s="1" t="s">
        <v>995</v>
      </c>
      <c r="L295" s="1" t="s">
        <v>996</v>
      </c>
      <c r="M295" s="1" t="s">
        <v>997</v>
      </c>
      <c r="N295" s="1" t="s">
        <v>998</v>
      </c>
      <c r="O295" s="1" t="s">
        <v>999</v>
      </c>
      <c r="P295" s="1" t="s">
        <v>996</v>
      </c>
      <c r="Q295" s="1" t="s">
        <v>1000</v>
      </c>
      <c r="R295" s="1" t="s">
        <v>1018</v>
      </c>
      <c r="S295" s="1" t="s">
        <v>1019</v>
      </c>
      <c r="T295" s="1">
        <v>40.663620000000002</v>
      </c>
      <c r="U295" s="1">
        <v>-74.100182000000004</v>
      </c>
      <c r="V295" s="1"/>
      <c r="W295" s="1">
        <v>1</v>
      </c>
      <c r="X295" s="1">
        <v>1</v>
      </c>
      <c r="Y295" s="1" t="s">
        <v>128</v>
      </c>
      <c r="Z295" s="4" t="s">
        <v>38</v>
      </c>
      <c r="AA295" s="1"/>
      <c r="AB295" s="4">
        <v>0.14802000000000001</v>
      </c>
      <c r="AC295" s="4">
        <v>0.9</v>
      </c>
      <c r="AD295" s="1"/>
      <c r="AE295" s="1"/>
      <c r="AF295" s="1"/>
      <c r="AG295" s="1"/>
      <c r="AH295" s="1"/>
      <c r="AI295" s="1"/>
      <c r="AJ295" s="1"/>
      <c r="AK295" s="1"/>
      <c r="AL295" s="1"/>
      <c r="AM295" s="1">
        <v>10319</v>
      </c>
      <c r="AN295" s="1">
        <v>5417</v>
      </c>
      <c r="AO295" s="4">
        <v>1167</v>
      </c>
      <c r="AP295" s="1">
        <v>613</v>
      </c>
      <c r="AQ295" s="1"/>
      <c r="AR295" s="1"/>
      <c r="AS295" s="1"/>
      <c r="AT295" s="1"/>
      <c r="AU295" s="1"/>
      <c r="AV295" s="1"/>
      <c r="AW295" s="1"/>
      <c r="AX295" s="1"/>
      <c r="AY295" s="4"/>
      <c r="AZ295" s="1"/>
      <c r="BA295" s="4"/>
      <c r="BB295" s="4"/>
      <c r="BC295" s="4"/>
      <c r="BD295" s="1"/>
      <c r="BE295" s="1"/>
      <c r="BF295" s="1"/>
    </row>
    <row r="296" spans="1:58">
      <c r="A296" s="1">
        <v>7615</v>
      </c>
      <c r="B296" s="1">
        <v>2021</v>
      </c>
      <c r="C296" s="1" t="s">
        <v>123</v>
      </c>
      <c r="D296" s="1" t="s">
        <v>777</v>
      </c>
      <c r="E296" s="1">
        <v>50411</v>
      </c>
      <c r="F296" s="1" t="s">
        <v>992</v>
      </c>
      <c r="G296" s="1">
        <v>15477</v>
      </c>
      <c r="H296" s="1" t="s">
        <v>1181</v>
      </c>
      <c r="I296" s="1">
        <v>58485</v>
      </c>
      <c r="J296" s="1" t="s">
        <v>1036</v>
      </c>
      <c r="K296" s="1" t="s">
        <v>995</v>
      </c>
      <c r="L296" s="1" t="s">
        <v>996</v>
      </c>
      <c r="M296" s="1" t="s">
        <v>997</v>
      </c>
      <c r="N296" s="1" t="s">
        <v>998</v>
      </c>
      <c r="O296" s="1" t="s">
        <v>999</v>
      </c>
      <c r="P296" s="1" t="s">
        <v>996</v>
      </c>
      <c r="Q296" s="1" t="s">
        <v>1000</v>
      </c>
      <c r="R296" s="1" t="s">
        <v>1020</v>
      </c>
      <c r="S296" s="1" t="s">
        <v>1021</v>
      </c>
      <c r="T296" s="1">
        <v>40.739280000000001</v>
      </c>
      <c r="U296" s="1">
        <v>-74.187633000000005</v>
      </c>
      <c r="V296" s="1"/>
      <c r="W296" s="1">
        <v>3</v>
      </c>
      <c r="X296" s="1">
        <v>3</v>
      </c>
      <c r="Y296" s="1" t="s">
        <v>166</v>
      </c>
      <c r="Z296" s="4" t="s">
        <v>32</v>
      </c>
      <c r="AA296" s="1"/>
      <c r="AB296" s="4">
        <v>0</v>
      </c>
      <c r="AC296" s="4">
        <v>10.5</v>
      </c>
      <c r="AD296" s="1"/>
      <c r="AE296" s="1"/>
      <c r="AF296" s="1" t="s">
        <v>1027</v>
      </c>
      <c r="AG296" s="1">
        <v>0</v>
      </c>
      <c r="AH296" s="1"/>
      <c r="AI296" s="1">
        <v>1</v>
      </c>
      <c r="AJ296" s="1"/>
      <c r="AK296" s="1"/>
      <c r="AL296" s="1"/>
      <c r="AM296" s="1"/>
      <c r="AN296" s="1"/>
      <c r="AO296" s="4">
        <v>0</v>
      </c>
      <c r="AP296" s="1">
        <v>0</v>
      </c>
      <c r="AQ296" s="1"/>
      <c r="AR296" s="1"/>
      <c r="AS296" s="1"/>
      <c r="AT296" s="1"/>
      <c r="AU296" s="1"/>
      <c r="AV296" s="1"/>
      <c r="AW296" s="1"/>
      <c r="AX296" s="1"/>
      <c r="AY296" s="4"/>
      <c r="AZ296" s="1"/>
      <c r="BA296" s="4"/>
      <c r="BB296" s="4"/>
      <c r="BC296" s="4"/>
      <c r="BD296" s="1"/>
      <c r="BE296" s="1"/>
      <c r="BF296" s="1"/>
    </row>
    <row r="297" spans="1:58">
      <c r="A297" s="1">
        <v>7616</v>
      </c>
      <c r="B297" s="1">
        <v>2021</v>
      </c>
      <c r="C297" s="1" t="s">
        <v>123</v>
      </c>
      <c r="D297" s="1" t="s">
        <v>778</v>
      </c>
      <c r="E297" s="1">
        <v>60810</v>
      </c>
      <c r="F297" s="1" t="s">
        <v>1005</v>
      </c>
      <c r="G297" s="1">
        <v>9726</v>
      </c>
      <c r="H297" s="1" t="s">
        <v>1219</v>
      </c>
      <c r="I297" s="1">
        <v>61023</v>
      </c>
      <c r="J297" s="1" t="s">
        <v>994</v>
      </c>
      <c r="K297" s="1" t="s">
        <v>995</v>
      </c>
      <c r="L297" s="1" t="s">
        <v>996</v>
      </c>
      <c r="M297" s="1" t="s">
        <v>997</v>
      </c>
      <c r="N297" s="1" t="s">
        <v>998</v>
      </c>
      <c r="O297" s="1" t="s">
        <v>999</v>
      </c>
      <c r="P297" s="1" t="s">
        <v>996</v>
      </c>
      <c r="Q297" s="1" t="s">
        <v>1000</v>
      </c>
      <c r="R297" s="1" t="s">
        <v>1009</v>
      </c>
      <c r="S297" s="1" t="s">
        <v>1010</v>
      </c>
      <c r="T297" s="1">
        <v>40.475476999999998</v>
      </c>
      <c r="U297" s="1">
        <v>-74.320932999999997</v>
      </c>
      <c r="V297" s="1"/>
      <c r="W297" s="1">
        <v>1</v>
      </c>
      <c r="X297" s="1">
        <v>1</v>
      </c>
      <c r="Y297" s="1" t="s">
        <v>128</v>
      </c>
      <c r="Z297" s="4" t="s">
        <v>38</v>
      </c>
      <c r="AA297" s="1"/>
      <c r="AB297" s="4">
        <v>0.10509</v>
      </c>
      <c r="AC297" s="4">
        <v>1.8</v>
      </c>
      <c r="AD297" s="1"/>
      <c r="AE297" s="1"/>
      <c r="AF297" s="1"/>
      <c r="AG297" s="1"/>
      <c r="AH297" s="1"/>
      <c r="AI297" s="1"/>
      <c r="AJ297" s="1"/>
      <c r="AK297" s="1"/>
      <c r="AL297" s="1"/>
      <c r="AM297" s="1">
        <v>14651</v>
      </c>
      <c r="AN297" s="1">
        <v>7692</v>
      </c>
      <c r="AO297" s="4">
        <v>1657</v>
      </c>
      <c r="AP297" s="1">
        <v>870</v>
      </c>
      <c r="AQ297" s="1"/>
      <c r="AR297" s="1"/>
      <c r="AS297" s="1"/>
      <c r="AT297" s="1"/>
      <c r="AU297" s="1"/>
      <c r="AV297" s="1"/>
      <c r="AW297" s="1"/>
      <c r="AX297" s="1"/>
      <c r="AY297" s="4"/>
      <c r="AZ297" s="1"/>
      <c r="BA297" s="4"/>
      <c r="BB297" s="4"/>
      <c r="BC297" s="4"/>
      <c r="BD297" s="1"/>
      <c r="BE297" s="1"/>
      <c r="BF297" s="1"/>
    </row>
    <row r="298" spans="1:58">
      <c r="A298" s="1">
        <v>7617</v>
      </c>
      <c r="B298" s="1">
        <v>2021</v>
      </c>
      <c r="C298" s="1" t="s">
        <v>123</v>
      </c>
      <c r="D298" s="1" t="s">
        <v>1220</v>
      </c>
      <c r="E298" s="1">
        <v>2410</v>
      </c>
      <c r="F298" s="1" t="s">
        <v>992</v>
      </c>
      <c r="G298" s="1">
        <v>15477</v>
      </c>
      <c r="H298" s="1" t="s">
        <v>1210</v>
      </c>
      <c r="I298" s="1">
        <v>15478</v>
      </c>
      <c r="J298" s="1" t="s">
        <v>994</v>
      </c>
      <c r="K298" s="1" t="s">
        <v>995</v>
      </c>
      <c r="L298" s="1" t="s">
        <v>996</v>
      </c>
      <c r="M298" s="1" t="s">
        <v>997</v>
      </c>
      <c r="N298" s="1" t="s">
        <v>998</v>
      </c>
      <c r="O298" s="1" t="s">
        <v>999</v>
      </c>
      <c r="P298" s="1" t="s">
        <v>996</v>
      </c>
      <c r="Q298" s="1" t="s">
        <v>1000</v>
      </c>
      <c r="R298" s="1" t="s">
        <v>1097</v>
      </c>
      <c r="S298" s="1" t="s">
        <v>1098</v>
      </c>
      <c r="T298" s="1">
        <v>39.462499999999999</v>
      </c>
      <c r="U298" s="1">
        <v>-75.535799999999995</v>
      </c>
      <c r="V298" s="1" t="s">
        <v>1027</v>
      </c>
      <c r="W298" s="1">
        <v>3</v>
      </c>
      <c r="X298" s="1">
        <v>3</v>
      </c>
      <c r="Y298" s="1" t="s">
        <v>726</v>
      </c>
      <c r="Z298" s="4" t="s">
        <v>35</v>
      </c>
      <c r="AA298" s="1"/>
      <c r="AB298" s="4">
        <v>0.91361000000000003</v>
      </c>
      <c r="AC298" s="4">
        <v>2381.8000000000002</v>
      </c>
      <c r="AD298" s="1"/>
      <c r="AE298" s="1"/>
      <c r="AF298" s="1"/>
      <c r="AG298" s="1"/>
      <c r="AH298" s="1"/>
      <c r="AI298" s="1"/>
      <c r="AJ298" s="1"/>
      <c r="AK298" s="1"/>
      <c r="AL298" s="1">
        <v>0</v>
      </c>
      <c r="AM298" s="1">
        <v>0</v>
      </c>
      <c r="AN298" s="1">
        <v>0</v>
      </c>
      <c r="AO298" s="4">
        <v>19062001</v>
      </c>
      <c r="AP298" s="1">
        <v>8356849</v>
      </c>
      <c r="AQ298" s="1"/>
      <c r="AR298" s="1"/>
      <c r="AS298" s="1"/>
      <c r="AT298" s="1"/>
      <c r="AU298" s="1">
        <v>0</v>
      </c>
      <c r="AV298" s="1">
        <v>0</v>
      </c>
      <c r="AW298" s="1"/>
      <c r="AX298" s="1"/>
      <c r="AY298" s="4"/>
      <c r="AZ298" s="1"/>
      <c r="BA298" s="4"/>
      <c r="BB298" s="4"/>
      <c r="BC298" s="4">
        <v>0</v>
      </c>
      <c r="BD298" s="1">
        <v>0</v>
      </c>
      <c r="BE298" s="1"/>
      <c r="BF298" s="1"/>
    </row>
    <row r="299" spans="1:58">
      <c r="A299" s="1">
        <v>7618</v>
      </c>
      <c r="B299" s="1">
        <v>2021</v>
      </c>
      <c r="C299" s="1" t="s">
        <v>123</v>
      </c>
      <c r="D299" s="1" t="s">
        <v>780</v>
      </c>
      <c r="E299" s="1">
        <v>64096</v>
      </c>
      <c r="F299" s="1" t="s">
        <v>1022</v>
      </c>
      <c r="G299" s="1">
        <v>963</v>
      </c>
      <c r="H299" s="1" t="s">
        <v>993</v>
      </c>
      <c r="I299" s="1">
        <v>60025</v>
      </c>
      <c r="J299" s="1" t="s">
        <v>994</v>
      </c>
      <c r="K299" s="1" t="s">
        <v>995</v>
      </c>
      <c r="L299" s="1" t="s">
        <v>996</v>
      </c>
      <c r="M299" s="1" t="s">
        <v>997</v>
      </c>
      <c r="N299" s="1" t="s">
        <v>998</v>
      </c>
      <c r="O299" s="1" t="s">
        <v>999</v>
      </c>
      <c r="P299" s="1" t="s">
        <v>996</v>
      </c>
      <c r="Q299" s="1" t="s">
        <v>1000</v>
      </c>
      <c r="R299" s="1" t="s">
        <v>1082</v>
      </c>
      <c r="S299" s="1" t="s">
        <v>1083</v>
      </c>
      <c r="T299" s="1">
        <v>39.78736</v>
      </c>
      <c r="U299" s="1">
        <v>-75.24615</v>
      </c>
      <c r="V299" s="1"/>
      <c r="W299" s="1">
        <v>1</v>
      </c>
      <c r="X299" s="1">
        <v>1</v>
      </c>
      <c r="Y299" s="1" t="s">
        <v>128</v>
      </c>
      <c r="Z299" s="4" t="s">
        <v>38</v>
      </c>
      <c r="AA299" s="1"/>
      <c r="AB299" s="4">
        <v>0.16335</v>
      </c>
      <c r="AC299" s="4">
        <v>1.1000000000000001</v>
      </c>
      <c r="AD299" s="1"/>
      <c r="AE299" s="1"/>
      <c r="AF299" s="1"/>
      <c r="AG299" s="1"/>
      <c r="AH299" s="1"/>
      <c r="AI299" s="1"/>
      <c r="AJ299" s="1"/>
      <c r="AK299" s="1"/>
      <c r="AL299" s="1"/>
      <c r="AM299" s="1">
        <v>13919</v>
      </c>
      <c r="AN299" s="1">
        <v>7307</v>
      </c>
      <c r="AO299" s="4">
        <v>1574</v>
      </c>
      <c r="AP299" s="1">
        <v>826</v>
      </c>
      <c r="AQ299" s="1"/>
      <c r="AR299" s="1"/>
      <c r="AS299" s="1"/>
      <c r="AT299" s="1"/>
      <c r="AU299" s="1"/>
      <c r="AV299" s="1"/>
      <c r="AW299" s="1"/>
      <c r="AX299" s="1"/>
      <c r="AY299" s="4"/>
      <c r="AZ299" s="1"/>
      <c r="BA299" s="4"/>
      <c r="BB299" s="4"/>
      <c r="BC299" s="4"/>
      <c r="BD299" s="1"/>
      <c r="BE299" s="1"/>
      <c r="BF299" s="1"/>
    </row>
    <row r="300" spans="1:58">
      <c r="A300" s="1">
        <v>7619</v>
      </c>
      <c r="B300" s="1">
        <v>2021</v>
      </c>
      <c r="C300" s="1" t="s">
        <v>123</v>
      </c>
      <c r="D300" s="1" t="s">
        <v>782</v>
      </c>
      <c r="E300" s="1">
        <v>2390</v>
      </c>
      <c r="F300" s="1" t="s">
        <v>1005</v>
      </c>
      <c r="G300" s="1">
        <v>9726</v>
      </c>
      <c r="H300" s="1" t="s">
        <v>1221</v>
      </c>
      <c r="I300" s="1">
        <v>63034</v>
      </c>
      <c r="J300" s="1" t="s">
        <v>994</v>
      </c>
      <c r="K300" s="1" t="s">
        <v>995</v>
      </c>
      <c r="L300" s="1" t="s">
        <v>996</v>
      </c>
      <c r="M300" s="1" t="s">
        <v>997</v>
      </c>
      <c r="N300" s="1" t="s">
        <v>998</v>
      </c>
      <c r="O300" s="1" t="s">
        <v>999</v>
      </c>
      <c r="P300" s="1" t="s">
        <v>996</v>
      </c>
      <c r="Q300" s="1" t="s">
        <v>1000</v>
      </c>
      <c r="R300" s="1" t="s">
        <v>1009</v>
      </c>
      <c r="S300" s="1" t="s">
        <v>1010</v>
      </c>
      <c r="T300" s="1">
        <v>40.476525000000002</v>
      </c>
      <c r="U300" s="1">
        <v>-74.352335999999994</v>
      </c>
      <c r="V300" s="1" t="s">
        <v>1027</v>
      </c>
      <c r="W300" s="1">
        <v>4</v>
      </c>
      <c r="X300" s="1">
        <v>4</v>
      </c>
      <c r="Y300" s="1" t="s">
        <v>166</v>
      </c>
      <c r="Z300" s="4" t="s">
        <v>32</v>
      </c>
      <c r="AA300" s="1"/>
      <c r="AB300" s="4">
        <v>0</v>
      </c>
      <c r="AC300" s="4">
        <v>212</v>
      </c>
      <c r="AD300" s="1"/>
      <c r="AE300" s="1"/>
      <c r="AF300" s="1"/>
      <c r="AG300" s="1"/>
      <c r="AH300" s="1"/>
      <c r="AI300" s="1"/>
      <c r="AJ300" s="1"/>
      <c r="AK300" s="1">
        <v>25951</v>
      </c>
      <c r="AL300" s="1">
        <v>13233.9</v>
      </c>
      <c r="AM300" s="1">
        <v>25951</v>
      </c>
      <c r="AN300" s="1">
        <v>13233.9</v>
      </c>
      <c r="AO300" s="4">
        <v>-1088</v>
      </c>
      <c r="AP300" s="1">
        <v>-555</v>
      </c>
      <c r="AQ300" s="1">
        <v>1.9470000000000001</v>
      </c>
      <c r="AR300" s="1">
        <v>0.99199999999999999</v>
      </c>
      <c r="AS300" s="1">
        <v>0.96099999999999997</v>
      </c>
      <c r="AT300" s="1">
        <v>1739.4</v>
      </c>
      <c r="AU300" s="1">
        <v>93.613</v>
      </c>
      <c r="AV300" s="1">
        <v>14.882999999999999</v>
      </c>
      <c r="AW300" s="1">
        <v>1742.788</v>
      </c>
      <c r="AX300" s="1"/>
      <c r="AY300" s="4">
        <v>0</v>
      </c>
      <c r="AZ300" s="1">
        <v>0</v>
      </c>
      <c r="BA300" s="4">
        <v>0</v>
      </c>
      <c r="BB300" s="4">
        <v>0</v>
      </c>
      <c r="BC300" s="4">
        <v>0</v>
      </c>
      <c r="BD300" s="1">
        <v>0</v>
      </c>
      <c r="BE300" s="1">
        <v>0</v>
      </c>
      <c r="BF300" s="1"/>
    </row>
    <row r="301" spans="1:58">
      <c r="A301" s="1">
        <v>7620</v>
      </c>
      <c r="B301" s="1">
        <v>2021</v>
      </c>
      <c r="C301" s="1" t="s">
        <v>123</v>
      </c>
      <c r="D301" s="1" t="s">
        <v>1222</v>
      </c>
      <c r="E301" s="1">
        <v>10308</v>
      </c>
      <c r="F301" s="1" t="s">
        <v>1005</v>
      </c>
      <c r="G301" s="1">
        <v>9726</v>
      </c>
      <c r="H301" s="1" t="s">
        <v>1223</v>
      </c>
      <c r="I301" s="1">
        <v>22290</v>
      </c>
      <c r="J301" s="1" t="s">
        <v>994</v>
      </c>
      <c r="K301" s="1" t="s">
        <v>995</v>
      </c>
      <c r="L301" s="1" t="s">
        <v>996</v>
      </c>
      <c r="M301" s="1" t="s">
        <v>997</v>
      </c>
      <c r="N301" s="1" t="s">
        <v>998</v>
      </c>
      <c r="O301" s="1" t="s">
        <v>999</v>
      </c>
      <c r="P301" s="1" t="s">
        <v>996</v>
      </c>
      <c r="Q301" s="1" t="s">
        <v>1000</v>
      </c>
      <c r="R301" s="1" t="s">
        <v>1009</v>
      </c>
      <c r="S301" s="1" t="s">
        <v>1010</v>
      </c>
      <c r="T301" s="1">
        <v>40.439</v>
      </c>
      <c r="U301" s="1">
        <v>-74.344399999999993</v>
      </c>
      <c r="V301" s="1" t="s">
        <v>1027</v>
      </c>
      <c r="W301" s="1">
        <v>2</v>
      </c>
      <c r="X301" s="1">
        <v>3</v>
      </c>
      <c r="Y301" s="1" t="s">
        <v>166</v>
      </c>
      <c r="Z301" s="4" t="s">
        <v>32</v>
      </c>
      <c r="AA301" s="1"/>
      <c r="AB301" s="4">
        <v>0.19633</v>
      </c>
      <c r="AC301" s="4">
        <v>430.2</v>
      </c>
      <c r="AD301" s="1">
        <v>1</v>
      </c>
      <c r="AE301" s="1"/>
      <c r="AF301" s="1" t="s">
        <v>1027</v>
      </c>
      <c r="AG301" s="1">
        <v>0</v>
      </c>
      <c r="AH301" s="1"/>
      <c r="AI301" s="1">
        <v>1</v>
      </c>
      <c r="AJ301" s="1"/>
      <c r="AK301" s="1">
        <v>5808161.2999999998</v>
      </c>
      <c r="AL301" s="1">
        <v>3472544.5279999999</v>
      </c>
      <c r="AM301" s="1">
        <v>5808161.2999999998</v>
      </c>
      <c r="AN301" s="1">
        <v>3472544.5279999999</v>
      </c>
      <c r="AO301" s="4">
        <v>739864</v>
      </c>
      <c r="AP301" s="1">
        <v>439851</v>
      </c>
      <c r="AQ301" s="1">
        <v>242.19499999999999</v>
      </c>
      <c r="AR301" s="1">
        <v>138.46299999999999</v>
      </c>
      <c r="AS301" s="1">
        <v>1.742</v>
      </c>
      <c r="AT301" s="1">
        <v>345172.41</v>
      </c>
      <c r="AU301" s="1">
        <v>12832.118</v>
      </c>
      <c r="AV301" s="1">
        <v>1283.212</v>
      </c>
      <c r="AW301" s="1">
        <v>345524.01</v>
      </c>
      <c r="AX301" s="1"/>
      <c r="AY301" s="4">
        <v>0.65500000000000003</v>
      </c>
      <c r="AZ301" s="1">
        <v>0.63</v>
      </c>
      <c r="BA301" s="4">
        <v>5.0000000000000001E-3</v>
      </c>
      <c r="BB301" s="4">
        <v>933.07</v>
      </c>
      <c r="BC301" s="4">
        <v>1.7000000000000001E-2</v>
      </c>
      <c r="BD301" s="1">
        <v>2E-3</v>
      </c>
      <c r="BE301" s="1">
        <v>934.02</v>
      </c>
      <c r="BF301" s="1"/>
    </row>
    <row r="302" spans="1:58">
      <c r="A302" s="1">
        <v>7621</v>
      </c>
      <c r="B302" s="1">
        <v>2021</v>
      </c>
      <c r="C302" s="1" t="s">
        <v>123</v>
      </c>
      <c r="D302" s="1" t="s">
        <v>787</v>
      </c>
      <c r="E302" s="1">
        <v>63185</v>
      </c>
      <c r="F302" s="1" t="s">
        <v>1005</v>
      </c>
      <c r="G302" s="1">
        <v>9726</v>
      </c>
      <c r="H302" s="1" t="s">
        <v>1032</v>
      </c>
      <c r="I302" s="1">
        <v>56990</v>
      </c>
      <c r="J302" s="1" t="s">
        <v>994</v>
      </c>
      <c r="K302" s="1" t="s">
        <v>995</v>
      </c>
      <c r="L302" s="1" t="s">
        <v>996</v>
      </c>
      <c r="M302" s="1" t="s">
        <v>997</v>
      </c>
      <c r="N302" s="1" t="s">
        <v>998</v>
      </c>
      <c r="O302" s="1" t="s">
        <v>999</v>
      </c>
      <c r="P302" s="1" t="s">
        <v>996</v>
      </c>
      <c r="Q302" s="1" t="s">
        <v>1000</v>
      </c>
      <c r="R302" s="1" t="s">
        <v>1009</v>
      </c>
      <c r="S302" s="1" t="s">
        <v>1010</v>
      </c>
      <c r="T302" s="1">
        <v>40.438000000000002</v>
      </c>
      <c r="U302" s="1">
        <v>-74.335999999999999</v>
      </c>
      <c r="V302" s="1"/>
      <c r="W302" s="1">
        <v>1</v>
      </c>
      <c r="X302" s="1">
        <v>1</v>
      </c>
      <c r="Y302" s="1" t="s">
        <v>128</v>
      </c>
      <c r="Z302" s="4" t="s">
        <v>38</v>
      </c>
      <c r="AA302" s="1"/>
      <c r="AB302" s="4">
        <v>0.15275</v>
      </c>
      <c r="AC302" s="4">
        <v>3.1</v>
      </c>
      <c r="AD302" s="1"/>
      <c r="AE302" s="1"/>
      <c r="AF302" s="1"/>
      <c r="AG302" s="1"/>
      <c r="AH302" s="1"/>
      <c r="AI302" s="1"/>
      <c r="AJ302" s="1"/>
      <c r="AK302" s="1"/>
      <c r="AL302" s="1"/>
      <c r="AM302" s="1">
        <v>36679</v>
      </c>
      <c r="AN302" s="1">
        <v>19256</v>
      </c>
      <c r="AO302" s="4">
        <v>4148</v>
      </c>
      <c r="AP302" s="1">
        <v>2178</v>
      </c>
      <c r="AQ302" s="1"/>
      <c r="AR302" s="1"/>
      <c r="AS302" s="1"/>
      <c r="AT302" s="1"/>
      <c r="AU302" s="1"/>
      <c r="AV302" s="1"/>
      <c r="AW302" s="1"/>
      <c r="AX302" s="1"/>
      <c r="AY302" s="4"/>
      <c r="AZ302" s="1"/>
      <c r="BA302" s="4"/>
      <c r="BB302" s="4"/>
      <c r="BC302" s="4"/>
      <c r="BD302" s="1"/>
      <c r="BE302" s="1"/>
      <c r="BF302" s="1"/>
    </row>
    <row r="303" spans="1:58">
      <c r="A303" s="1">
        <v>7622</v>
      </c>
      <c r="B303" s="1">
        <v>2021</v>
      </c>
      <c r="C303" s="1" t="s">
        <v>123</v>
      </c>
      <c r="D303" s="1" t="s">
        <v>789</v>
      </c>
      <c r="E303" s="1">
        <v>65418</v>
      </c>
      <c r="F303" s="1" t="s">
        <v>992</v>
      </c>
      <c r="G303" s="1">
        <v>15477</v>
      </c>
      <c r="H303" s="1" t="s">
        <v>1045</v>
      </c>
      <c r="I303" s="1">
        <v>61677</v>
      </c>
      <c r="J303" s="1" t="s">
        <v>994</v>
      </c>
      <c r="K303" s="1" t="s">
        <v>995</v>
      </c>
      <c r="L303" s="1" t="s">
        <v>996</v>
      </c>
      <c r="M303" s="1" t="s">
        <v>997</v>
      </c>
      <c r="N303" s="1" t="s">
        <v>998</v>
      </c>
      <c r="O303" s="1" t="s">
        <v>999</v>
      </c>
      <c r="P303" s="1" t="s">
        <v>996</v>
      </c>
      <c r="Q303" s="1" t="s">
        <v>1000</v>
      </c>
      <c r="R303" s="1" t="s">
        <v>1001</v>
      </c>
      <c r="S303" s="1" t="s">
        <v>1002</v>
      </c>
      <c r="T303" s="1">
        <v>40.540089999999999</v>
      </c>
      <c r="U303" s="1">
        <v>-74.558798999999993</v>
      </c>
      <c r="V303" s="1"/>
      <c r="W303" s="1">
        <v>1</v>
      </c>
      <c r="X303" s="1">
        <v>1</v>
      </c>
      <c r="Y303" s="1" t="s">
        <v>128</v>
      </c>
      <c r="Z303" s="4" t="s">
        <v>38</v>
      </c>
      <c r="AA303" s="1"/>
      <c r="AB303" s="4">
        <v>5.638E-2</v>
      </c>
      <c r="AC303" s="4">
        <v>2.2999999999999998</v>
      </c>
      <c r="AD303" s="1"/>
      <c r="AE303" s="1"/>
      <c r="AF303" s="1"/>
      <c r="AG303" s="1"/>
      <c r="AH303" s="1"/>
      <c r="AI303" s="1"/>
      <c r="AJ303" s="1"/>
      <c r="AK303" s="1"/>
      <c r="AL303" s="1"/>
      <c r="AM303" s="1">
        <v>10045</v>
      </c>
      <c r="AN303" s="1">
        <v>5273</v>
      </c>
      <c r="AO303" s="4">
        <v>1136</v>
      </c>
      <c r="AP303" s="1">
        <v>596</v>
      </c>
      <c r="AQ303" s="1"/>
      <c r="AR303" s="1"/>
      <c r="AS303" s="1"/>
      <c r="AT303" s="1"/>
      <c r="AU303" s="1"/>
      <c r="AV303" s="1"/>
      <c r="AW303" s="1"/>
      <c r="AX303" s="1"/>
      <c r="AY303" s="4"/>
      <c r="AZ303" s="1"/>
      <c r="BA303" s="4"/>
      <c r="BB303" s="4"/>
      <c r="BC303" s="4"/>
      <c r="BD303" s="1"/>
      <c r="BE303" s="1"/>
      <c r="BF303" s="1"/>
    </row>
    <row r="304" spans="1:58">
      <c r="A304" s="1">
        <v>7623</v>
      </c>
      <c r="B304" s="1">
        <v>2021</v>
      </c>
      <c r="C304" s="1" t="s">
        <v>123</v>
      </c>
      <c r="D304" s="1" t="s">
        <v>791</v>
      </c>
      <c r="E304" s="1">
        <v>57667</v>
      </c>
      <c r="F304" s="1" t="s">
        <v>1022</v>
      </c>
      <c r="G304" s="1">
        <v>963</v>
      </c>
      <c r="H304" s="1" t="s">
        <v>1031</v>
      </c>
      <c r="I304" s="1">
        <v>61944</v>
      </c>
      <c r="J304" s="1" t="s">
        <v>994</v>
      </c>
      <c r="K304" s="1" t="s">
        <v>995</v>
      </c>
      <c r="L304" s="1" t="s">
        <v>996</v>
      </c>
      <c r="M304" s="1" t="s">
        <v>997</v>
      </c>
      <c r="N304" s="1" t="s">
        <v>998</v>
      </c>
      <c r="O304" s="1" t="s">
        <v>999</v>
      </c>
      <c r="P304" s="1" t="s">
        <v>996</v>
      </c>
      <c r="Q304" s="1" t="s">
        <v>1000</v>
      </c>
      <c r="R304" s="1" t="s">
        <v>1050</v>
      </c>
      <c r="S304" s="1" t="s">
        <v>1051</v>
      </c>
      <c r="T304" s="1">
        <v>39.484999999999999</v>
      </c>
      <c r="U304" s="1">
        <v>-75.215000000000003</v>
      </c>
      <c r="V304" s="1"/>
      <c r="W304" s="1">
        <v>4</v>
      </c>
      <c r="X304" s="1">
        <v>4</v>
      </c>
      <c r="Y304" s="1" t="s">
        <v>128</v>
      </c>
      <c r="Z304" s="4" t="s">
        <v>38</v>
      </c>
      <c r="AA304" s="1"/>
      <c r="AB304" s="4">
        <v>0.16027</v>
      </c>
      <c r="AC304" s="4">
        <v>6.8</v>
      </c>
      <c r="AD304" s="1"/>
      <c r="AE304" s="1"/>
      <c r="AF304" s="1"/>
      <c r="AG304" s="1"/>
      <c r="AH304" s="1"/>
      <c r="AI304" s="1"/>
      <c r="AJ304" s="1"/>
      <c r="AK304" s="1"/>
      <c r="AL304" s="1"/>
      <c r="AM304" s="1">
        <v>84423.998999999996</v>
      </c>
      <c r="AN304" s="1">
        <v>44322.000999999997</v>
      </c>
      <c r="AO304" s="4">
        <v>9547</v>
      </c>
      <c r="AP304" s="1">
        <v>5011.9989999999998</v>
      </c>
      <c r="AQ304" s="1"/>
      <c r="AR304" s="1"/>
      <c r="AS304" s="1"/>
      <c r="AT304" s="1"/>
      <c r="AU304" s="1"/>
      <c r="AV304" s="1"/>
      <c r="AW304" s="1"/>
      <c r="AX304" s="1"/>
      <c r="AY304" s="4"/>
      <c r="AZ304" s="1"/>
      <c r="BA304" s="4"/>
      <c r="BB304" s="4"/>
      <c r="BC304" s="4"/>
      <c r="BD304" s="1"/>
      <c r="BE304" s="1"/>
      <c r="BF304" s="1"/>
    </row>
    <row r="305" spans="1:58">
      <c r="A305" s="1">
        <v>7624</v>
      </c>
      <c r="B305" s="1">
        <v>2021</v>
      </c>
      <c r="C305" s="1" t="s">
        <v>123</v>
      </c>
      <c r="D305" s="1" t="s">
        <v>796</v>
      </c>
      <c r="E305" s="1">
        <v>60747</v>
      </c>
      <c r="F305" s="1" t="s">
        <v>1005</v>
      </c>
      <c r="G305" s="1">
        <v>9726</v>
      </c>
      <c r="H305" s="1" t="s">
        <v>1118</v>
      </c>
      <c r="I305" s="1">
        <v>63069</v>
      </c>
      <c r="J305" s="1" t="s">
        <v>994</v>
      </c>
      <c r="K305" s="1" t="s">
        <v>995</v>
      </c>
      <c r="L305" s="1" t="s">
        <v>996</v>
      </c>
      <c r="M305" s="1" t="s">
        <v>997</v>
      </c>
      <c r="N305" s="1" t="s">
        <v>998</v>
      </c>
      <c r="O305" s="1" t="s">
        <v>999</v>
      </c>
      <c r="P305" s="1" t="s">
        <v>996</v>
      </c>
      <c r="Q305" s="1" t="s">
        <v>1000</v>
      </c>
      <c r="R305" s="1" t="s">
        <v>1047</v>
      </c>
      <c r="S305" s="1" t="s">
        <v>1048</v>
      </c>
      <c r="T305" s="1">
        <v>40.234177000000003</v>
      </c>
      <c r="U305" s="1">
        <v>-74.087225000000004</v>
      </c>
      <c r="V305" s="1"/>
      <c r="W305" s="1">
        <v>1</v>
      </c>
      <c r="X305" s="1">
        <v>1</v>
      </c>
      <c r="Y305" s="1" t="s">
        <v>128</v>
      </c>
      <c r="Z305" s="4" t="s">
        <v>38</v>
      </c>
      <c r="AA305" s="1"/>
      <c r="AB305" s="4">
        <v>0.14752000000000001</v>
      </c>
      <c r="AC305" s="4">
        <v>3.1</v>
      </c>
      <c r="AD305" s="1"/>
      <c r="AE305" s="1"/>
      <c r="AF305" s="1"/>
      <c r="AG305" s="1"/>
      <c r="AH305" s="1"/>
      <c r="AI305" s="1"/>
      <c r="AJ305" s="1"/>
      <c r="AK305" s="1"/>
      <c r="AL305" s="1"/>
      <c r="AM305" s="1">
        <v>35425</v>
      </c>
      <c r="AN305" s="1">
        <v>18597</v>
      </c>
      <c r="AO305" s="4">
        <v>4006</v>
      </c>
      <c r="AP305" s="1">
        <v>2103</v>
      </c>
      <c r="AQ305" s="1"/>
      <c r="AR305" s="1"/>
      <c r="AS305" s="1"/>
      <c r="AT305" s="1"/>
      <c r="AU305" s="1"/>
      <c r="AV305" s="1"/>
      <c r="AW305" s="1"/>
      <c r="AX305" s="1"/>
      <c r="AY305" s="4"/>
      <c r="AZ305" s="1"/>
      <c r="BA305" s="4"/>
      <c r="BB305" s="4"/>
      <c r="BC305" s="4"/>
      <c r="BD305" s="1"/>
      <c r="BE305" s="1"/>
      <c r="BF305" s="1"/>
    </row>
    <row r="306" spans="1:58">
      <c r="A306" s="1">
        <v>7625</v>
      </c>
      <c r="B306" s="1">
        <v>2021</v>
      </c>
      <c r="C306" s="1" t="s">
        <v>123</v>
      </c>
      <c r="D306" s="1" t="s">
        <v>798</v>
      </c>
      <c r="E306" s="1">
        <v>58172</v>
      </c>
      <c r="F306" s="1" t="s">
        <v>1224</v>
      </c>
      <c r="G306" s="1">
        <v>16864</v>
      </c>
      <c r="H306" s="1" t="s">
        <v>1224</v>
      </c>
      <c r="I306" s="1">
        <v>16864</v>
      </c>
      <c r="J306" s="1" t="s">
        <v>1077</v>
      </c>
      <c r="K306" s="1" t="s">
        <v>995</v>
      </c>
      <c r="L306" s="1" t="s">
        <v>996</v>
      </c>
      <c r="M306" s="1" t="s">
        <v>997</v>
      </c>
      <c r="N306" s="1" t="s">
        <v>998</v>
      </c>
      <c r="O306" s="1" t="s">
        <v>999</v>
      </c>
      <c r="P306" s="1" t="s">
        <v>996</v>
      </c>
      <c r="Q306" s="1" t="s">
        <v>1000</v>
      </c>
      <c r="R306" s="1" t="s">
        <v>1063</v>
      </c>
      <c r="S306" s="1" t="s">
        <v>1064</v>
      </c>
      <c r="T306" s="1">
        <v>39.943333000000003</v>
      </c>
      <c r="U306" s="1">
        <v>-74.078610999999995</v>
      </c>
      <c r="V306" s="1"/>
      <c r="W306" s="1">
        <v>3</v>
      </c>
      <c r="X306" s="1">
        <v>3</v>
      </c>
      <c r="Y306" s="1" t="s">
        <v>218</v>
      </c>
      <c r="Z306" s="4" t="s">
        <v>36</v>
      </c>
      <c r="AA306" s="1"/>
      <c r="AB306" s="4">
        <v>0</v>
      </c>
      <c r="AC306" s="4">
        <v>6</v>
      </c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4">
        <v>0</v>
      </c>
      <c r="AP306" s="1">
        <v>0</v>
      </c>
      <c r="AQ306" s="1"/>
      <c r="AR306" s="1"/>
      <c r="AS306" s="1"/>
      <c r="AT306" s="1"/>
      <c r="AU306" s="1"/>
      <c r="AV306" s="1"/>
      <c r="AW306" s="1"/>
      <c r="AX306" s="1"/>
      <c r="AY306" s="4"/>
      <c r="AZ306" s="1"/>
      <c r="BA306" s="4"/>
      <c r="BB306" s="4"/>
      <c r="BC306" s="4"/>
      <c r="BD306" s="1"/>
      <c r="BE306" s="1"/>
      <c r="BF306" s="1"/>
    </row>
    <row r="307" spans="1:58">
      <c r="A307" s="1">
        <v>7626</v>
      </c>
      <c r="B307" s="1">
        <v>2021</v>
      </c>
      <c r="C307" s="1" t="s">
        <v>123</v>
      </c>
      <c r="D307" s="1" t="s">
        <v>800</v>
      </c>
      <c r="E307" s="1">
        <v>63459</v>
      </c>
      <c r="F307" s="1" t="s">
        <v>1005</v>
      </c>
      <c r="G307" s="1">
        <v>9726</v>
      </c>
      <c r="H307" s="1" t="s">
        <v>800</v>
      </c>
      <c r="I307" s="1">
        <v>63203</v>
      </c>
      <c r="J307" s="1" t="s">
        <v>994</v>
      </c>
      <c r="K307" s="1" t="s">
        <v>995</v>
      </c>
      <c r="L307" s="1" t="s">
        <v>996</v>
      </c>
      <c r="M307" s="1" t="s">
        <v>997</v>
      </c>
      <c r="N307" s="1" t="s">
        <v>998</v>
      </c>
      <c r="O307" s="1" t="s">
        <v>999</v>
      </c>
      <c r="P307" s="1" t="s">
        <v>996</v>
      </c>
      <c r="Q307" s="1" t="s">
        <v>1000</v>
      </c>
      <c r="R307" s="1" t="s">
        <v>1033</v>
      </c>
      <c r="S307" s="1" t="s">
        <v>1034</v>
      </c>
      <c r="T307" s="1">
        <v>41.152222000000002</v>
      </c>
      <c r="U307" s="1">
        <v>-74.744444000000001</v>
      </c>
      <c r="V307" s="1"/>
      <c r="W307" s="1">
        <v>1</v>
      </c>
      <c r="X307" s="1">
        <v>1</v>
      </c>
      <c r="Y307" s="1" t="s">
        <v>128</v>
      </c>
      <c r="Z307" s="4" t="s">
        <v>38</v>
      </c>
      <c r="AA307" s="1"/>
      <c r="AB307" s="4">
        <v>0.17512</v>
      </c>
      <c r="AC307" s="4">
        <v>2.2000000000000002</v>
      </c>
      <c r="AD307" s="1"/>
      <c r="AE307" s="1"/>
      <c r="AF307" s="1"/>
      <c r="AG307" s="1"/>
      <c r="AH307" s="1"/>
      <c r="AI307" s="1"/>
      <c r="AJ307" s="1"/>
      <c r="AK307" s="1"/>
      <c r="AL307" s="1"/>
      <c r="AM307" s="1">
        <v>29844</v>
      </c>
      <c r="AN307" s="1">
        <v>15669</v>
      </c>
      <c r="AO307" s="4">
        <v>3375</v>
      </c>
      <c r="AP307" s="1">
        <v>1772</v>
      </c>
      <c r="AQ307" s="1"/>
      <c r="AR307" s="1"/>
      <c r="AS307" s="1"/>
      <c r="AT307" s="1"/>
      <c r="AU307" s="1"/>
      <c r="AV307" s="1"/>
      <c r="AW307" s="1"/>
      <c r="AX307" s="1"/>
      <c r="AY307" s="4"/>
      <c r="AZ307" s="1"/>
      <c r="BA307" s="4"/>
      <c r="BB307" s="4"/>
      <c r="BC307" s="4"/>
      <c r="BD307" s="1"/>
      <c r="BE307" s="1"/>
      <c r="BF307" s="1"/>
    </row>
    <row r="308" spans="1:58">
      <c r="A308" s="1">
        <v>7627</v>
      </c>
      <c r="B308" s="1">
        <v>2021</v>
      </c>
      <c r="C308" s="1" t="s">
        <v>123</v>
      </c>
      <c r="D308" s="1" t="s">
        <v>1225</v>
      </c>
      <c r="E308" s="1">
        <v>2411</v>
      </c>
      <c r="F308" s="1" t="s">
        <v>992</v>
      </c>
      <c r="G308" s="1">
        <v>15477</v>
      </c>
      <c r="H308" s="1" t="s">
        <v>1067</v>
      </c>
      <c r="I308" s="1">
        <v>15147</v>
      </c>
      <c r="J308" s="1" t="s">
        <v>994</v>
      </c>
      <c r="K308" s="1" t="s">
        <v>995</v>
      </c>
      <c r="L308" s="1" t="s">
        <v>996</v>
      </c>
      <c r="M308" s="1" t="s">
        <v>997</v>
      </c>
      <c r="N308" s="1" t="s">
        <v>998</v>
      </c>
      <c r="O308" s="1" t="s">
        <v>999</v>
      </c>
      <c r="P308" s="1" t="s">
        <v>996</v>
      </c>
      <c r="Q308" s="1" t="s">
        <v>1000</v>
      </c>
      <c r="R308" s="1" t="s">
        <v>1009</v>
      </c>
      <c r="S308" s="1" t="s">
        <v>1010</v>
      </c>
      <c r="T308" s="1">
        <v>40.555799999999998</v>
      </c>
      <c r="U308" s="1">
        <v>-74.246899999999997</v>
      </c>
      <c r="V308" s="1" t="s">
        <v>1027</v>
      </c>
      <c r="W308" s="1">
        <v>1</v>
      </c>
      <c r="X308" s="1">
        <v>2</v>
      </c>
      <c r="Y308" s="1" t="s">
        <v>166</v>
      </c>
      <c r="Z308" s="4" t="s">
        <v>32</v>
      </c>
      <c r="AA308" s="1"/>
      <c r="AB308" s="4">
        <v>0.62404000000000004</v>
      </c>
      <c r="AC308" s="4">
        <v>609.5</v>
      </c>
      <c r="AD308" s="1">
        <v>0.29326381006963498</v>
      </c>
      <c r="AE308" s="1"/>
      <c r="AF308" s="1"/>
      <c r="AG308" s="1"/>
      <c r="AH308" s="1"/>
      <c r="AI308" s="1"/>
      <c r="AJ308" s="1"/>
      <c r="AK308" s="1">
        <v>23022601.300999999</v>
      </c>
      <c r="AL308" s="1">
        <v>9109425.8220000006</v>
      </c>
      <c r="AM308" s="1">
        <v>23022601.300999999</v>
      </c>
      <c r="AN308" s="1">
        <v>9109425.8220000006</v>
      </c>
      <c r="AO308" s="4">
        <v>3331896</v>
      </c>
      <c r="AP308" s="1">
        <v>1323771</v>
      </c>
      <c r="AQ308" s="1">
        <v>70.215999999999994</v>
      </c>
      <c r="AR308" s="1">
        <v>28.334</v>
      </c>
      <c r="AS308" s="1">
        <v>6.907</v>
      </c>
      <c r="AT308" s="1">
        <v>1368205.08</v>
      </c>
      <c r="AU308" s="1">
        <v>50598.472000000002</v>
      </c>
      <c r="AV308" s="1">
        <v>5060.1210000000001</v>
      </c>
      <c r="AW308" s="1">
        <v>1369591.5190000001</v>
      </c>
      <c r="AX308" s="1"/>
      <c r="AY308" s="4">
        <v>4.2000000000000003E-2</v>
      </c>
      <c r="AZ308" s="1">
        <v>4.2999999999999997E-2</v>
      </c>
      <c r="BA308" s="4">
        <v>4.0000000000000001E-3</v>
      </c>
      <c r="BB308" s="4">
        <v>821.27700000000004</v>
      </c>
      <c r="BC308" s="4">
        <v>1.4999999999999999E-2</v>
      </c>
      <c r="BD308" s="1">
        <v>2E-3</v>
      </c>
      <c r="BE308" s="1">
        <v>822.10900000000004</v>
      </c>
      <c r="BF308" s="1"/>
    </row>
    <row r="309" spans="1:58">
      <c r="A309" s="1">
        <v>7628</v>
      </c>
      <c r="B309" s="1">
        <v>2021</v>
      </c>
      <c r="C309" s="1" t="s">
        <v>123</v>
      </c>
      <c r="D309" s="1" t="s">
        <v>802</v>
      </c>
      <c r="E309" s="1">
        <v>60267</v>
      </c>
      <c r="F309" s="1" t="s">
        <v>1005</v>
      </c>
      <c r="G309" s="1">
        <v>9726</v>
      </c>
      <c r="H309" s="1" t="s">
        <v>1032</v>
      </c>
      <c r="I309" s="1">
        <v>56990</v>
      </c>
      <c r="J309" s="1" t="s">
        <v>994</v>
      </c>
      <c r="K309" s="1" t="s">
        <v>995</v>
      </c>
      <c r="L309" s="1" t="s">
        <v>996</v>
      </c>
      <c r="M309" s="1" t="s">
        <v>997</v>
      </c>
      <c r="N309" s="1" t="s">
        <v>998</v>
      </c>
      <c r="O309" s="1" t="s">
        <v>999</v>
      </c>
      <c r="P309" s="1" t="s">
        <v>996</v>
      </c>
      <c r="Q309" s="1" t="s">
        <v>1000</v>
      </c>
      <c r="R309" s="1" t="s">
        <v>1047</v>
      </c>
      <c r="S309" s="1" t="s">
        <v>1048</v>
      </c>
      <c r="T309" s="1">
        <v>40.182623</v>
      </c>
      <c r="U309" s="1">
        <v>-74.539002999999994</v>
      </c>
      <c r="V309" s="1"/>
      <c r="W309" s="1">
        <v>1</v>
      </c>
      <c r="X309" s="1">
        <v>1</v>
      </c>
      <c r="Y309" s="1" t="s">
        <v>128</v>
      </c>
      <c r="Z309" s="4" t="s">
        <v>38</v>
      </c>
      <c r="AA309" s="1"/>
      <c r="AB309" s="4">
        <v>0.19089</v>
      </c>
      <c r="AC309" s="4">
        <v>2.7</v>
      </c>
      <c r="AD309" s="1"/>
      <c r="AE309" s="1"/>
      <c r="AF309" s="1"/>
      <c r="AG309" s="1"/>
      <c r="AH309" s="1"/>
      <c r="AI309" s="1"/>
      <c r="AJ309" s="1"/>
      <c r="AK309" s="1"/>
      <c r="AL309" s="1"/>
      <c r="AM309" s="1">
        <v>39925</v>
      </c>
      <c r="AN309" s="1">
        <v>20960</v>
      </c>
      <c r="AO309" s="4">
        <v>4515</v>
      </c>
      <c r="AP309" s="1">
        <v>2370</v>
      </c>
      <c r="AQ309" s="1"/>
      <c r="AR309" s="1"/>
      <c r="AS309" s="1"/>
      <c r="AT309" s="1"/>
      <c r="AU309" s="1"/>
      <c r="AV309" s="1"/>
      <c r="AW309" s="1"/>
      <c r="AX309" s="1"/>
      <c r="AY309" s="4"/>
      <c r="AZ309" s="1"/>
      <c r="BA309" s="4"/>
      <c r="BB309" s="4"/>
      <c r="BC309" s="4"/>
      <c r="BD309" s="1"/>
      <c r="BE309" s="1"/>
      <c r="BF309" s="1"/>
    </row>
    <row r="310" spans="1:58">
      <c r="A310" s="1">
        <v>7629</v>
      </c>
      <c r="B310" s="1">
        <v>2021</v>
      </c>
      <c r="C310" s="1" t="s">
        <v>123</v>
      </c>
      <c r="D310" s="1" t="s">
        <v>804</v>
      </c>
      <c r="E310" s="1">
        <v>7288</v>
      </c>
      <c r="F310" s="1" t="s">
        <v>1022</v>
      </c>
      <c r="G310" s="1">
        <v>963</v>
      </c>
      <c r="H310" s="1" t="s">
        <v>1094</v>
      </c>
      <c r="I310" s="1">
        <v>56606</v>
      </c>
      <c r="J310" s="1" t="s">
        <v>994</v>
      </c>
      <c r="K310" s="1" t="s">
        <v>995</v>
      </c>
      <c r="L310" s="1" t="s">
        <v>996</v>
      </c>
      <c r="M310" s="1" t="s">
        <v>997</v>
      </c>
      <c r="N310" s="1" t="s">
        <v>998</v>
      </c>
      <c r="O310" s="1" t="s">
        <v>999</v>
      </c>
      <c r="P310" s="1" t="s">
        <v>996</v>
      </c>
      <c r="Q310" s="1" t="s">
        <v>1000</v>
      </c>
      <c r="R310" s="1" t="s">
        <v>1050</v>
      </c>
      <c r="S310" s="1" t="s">
        <v>1051</v>
      </c>
      <c r="T310" s="1">
        <v>39.451000000000001</v>
      </c>
      <c r="U310" s="1">
        <v>-75.0578</v>
      </c>
      <c r="V310" s="1" t="s">
        <v>1027</v>
      </c>
      <c r="W310" s="1">
        <v>1</v>
      </c>
      <c r="X310" s="1">
        <v>1</v>
      </c>
      <c r="Y310" s="1" t="s">
        <v>166</v>
      </c>
      <c r="Z310" s="4" t="s">
        <v>32</v>
      </c>
      <c r="AA310" s="1"/>
      <c r="AB310" s="4">
        <v>1.2670000000000001E-2</v>
      </c>
      <c r="AC310" s="4">
        <v>112.8</v>
      </c>
      <c r="AD310" s="1">
        <v>1</v>
      </c>
      <c r="AE310" s="1"/>
      <c r="AF310" s="1"/>
      <c r="AG310" s="1"/>
      <c r="AH310" s="1"/>
      <c r="AI310" s="1"/>
      <c r="AJ310" s="1"/>
      <c r="AK310" s="1">
        <v>170086.32399999999</v>
      </c>
      <c r="AL310" s="1">
        <v>132877.99299999999</v>
      </c>
      <c r="AM310" s="1">
        <v>170086.32399999999</v>
      </c>
      <c r="AN310" s="1">
        <v>132877.99299999999</v>
      </c>
      <c r="AO310" s="4">
        <v>12521</v>
      </c>
      <c r="AP310" s="1">
        <v>9782</v>
      </c>
      <c r="AQ310" s="1">
        <v>6.0780000000000003</v>
      </c>
      <c r="AR310" s="1">
        <v>4.6859999999999999</v>
      </c>
      <c r="AS310" s="1">
        <v>5.0999999999999997E-2</v>
      </c>
      <c r="AT310" s="1">
        <v>10106.561</v>
      </c>
      <c r="AU310" s="1">
        <v>383.63299999999998</v>
      </c>
      <c r="AV310" s="1">
        <v>38.363</v>
      </c>
      <c r="AW310" s="1">
        <v>10117.073</v>
      </c>
      <c r="AX310" s="1"/>
      <c r="AY310" s="4">
        <v>0.97099999999999997</v>
      </c>
      <c r="AZ310" s="1">
        <v>0.95799999999999996</v>
      </c>
      <c r="BA310" s="4">
        <v>8.0000000000000002E-3</v>
      </c>
      <c r="BB310" s="4">
        <v>1614.338</v>
      </c>
      <c r="BC310" s="4">
        <v>3.1E-2</v>
      </c>
      <c r="BD310" s="1">
        <v>3.0000000000000001E-3</v>
      </c>
      <c r="BE310" s="1">
        <v>1616.0170000000001</v>
      </c>
      <c r="BF310" s="1"/>
    </row>
    <row r="311" spans="1:58">
      <c r="A311" s="1">
        <v>7630</v>
      </c>
      <c r="B311" s="1">
        <v>2021</v>
      </c>
      <c r="C311" s="1" t="s">
        <v>123</v>
      </c>
      <c r="D311" s="1" t="s">
        <v>806</v>
      </c>
      <c r="E311" s="1">
        <v>57951</v>
      </c>
      <c r="F311" s="1" t="s">
        <v>1005</v>
      </c>
      <c r="G311" s="1">
        <v>9726</v>
      </c>
      <c r="H311" s="1" t="s">
        <v>1226</v>
      </c>
      <c r="I311" s="1">
        <v>57328</v>
      </c>
      <c r="J311" s="1" t="s">
        <v>994</v>
      </c>
      <c r="K311" s="1" t="s">
        <v>995</v>
      </c>
      <c r="L311" s="1" t="s">
        <v>996</v>
      </c>
      <c r="M311" s="1" t="s">
        <v>997</v>
      </c>
      <c r="N311" s="1" t="s">
        <v>998</v>
      </c>
      <c r="O311" s="1" t="s">
        <v>999</v>
      </c>
      <c r="P311" s="1" t="s">
        <v>996</v>
      </c>
      <c r="Q311" s="1" t="s">
        <v>1000</v>
      </c>
      <c r="R311" s="1" t="s">
        <v>1047</v>
      </c>
      <c r="S311" s="1" t="s">
        <v>1048</v>
      </c>
      <c r="T311" s="1">
        <v>40.244999999999997</v>
      </c>
      <c r="U311" s="1">
        <v>-74.243333000000007</v>
      </c>
      <c r="V311" s="1"/>
      <c r="W311" s="1">
        <v>1</v>
      </c>
      <c r="X311" s="1">
        <v>1</v>
      </c>
      <c r="Y311" s="1" t="s">
        <v>128</v>
      </c>
      <c r="Z311" s="4" t="s">
        <v>38</v>
      </c>
      <c r="AA311" s="1"/>
      <c r="AB311" s="4">
        <v>0.13744000000000001</v>
      </c>
      <c r="AC311" s="4">
        <v>1</v>
      </c>
      <c r="AD311" s="1"/>
      <c r="AE311" s="1"/>
      <c r="AF311" s="1"/>
      <c r="AG311" s="1"/>
      <c r="AH311" s="1"/>
      <c r="AI311" s="1"/>
      <c r="AJ311" s="1"/>
      <c r="AK311" s="1"/>
      <c r="AL311" s="1"/>
      <c r="AM311" s="1">
        <v>10646</v>
      </c>
      <c r="AN311" s="1">
        <v>5589</v>
      </c>
      <c r="AO311" s="4">
        <v>1204</v>
      </c>
      <c r="AP311" s="1">
        <v>632</v>
      </c>
      <c r="AQ311" s="1"/>
      <c r="AR311" s="1"/>
      <c r="AS311" s="1"/>
      <c r="AT311" s="1"/>
      <c r="AU311" s="1"/>
      <c r="AV311" s="1"/>
      <c r="AW311" s="1"/>
      <c r="AX311" s="1"/>
      <c r="AY311" s="4"/>
      <c r="AZ311" s="1"/>
      <c r="BA311" s="4"/>
      <c r="BB311" s="4"/>
      <c r="BC311" s="4"/>
      <c r="BD311" s="1"/>
      <c r="BE311" s="1"/>
      <c r="BF311" s="1"/>
    </row>
    <row r="312" spans="1:58">
      <c r="A312" s="1">
        <v>7631</v>
      </c>
      <c r="B312" s="1">
        <v>2021</v>
      </c>
      <c r="C312" s="1" t="s">
        <v>123</v>
      </c>
      <c r="D312" s="1" t="s">
        <v>807</v>
      </c>
      <c r="E312" s="1">
        <v>63257</v>
      </c>
      <c r="F312" s="1" t="s">
        <v>1005</v>
      </c>
      <c r="G312" s="1">
        <v>9726</v>
      </c>
      <c r="H312" s="1" t="s">
        <v>807</v>
      </c>
      <c r="I312" s="1">
        <v>63057</v>
      </c>
      <c r="J312" s="1" t="s">
        <v>1017</v>
      </c>
      <c r="K312" s="1" t="s">
        <v>995</v>
      </c>
      <c r="L312" s="1" t="s">
        <v>996</v>
      </c>
      <c r="M312" s="1" t="s">
        <v>997</v>
      </c>
      <c r="N312" s="1" t="s">
        <v>998</v>
      </c>
      <c r="O312" s="1" t="s">
        <v>999</v>
      </c>
      <c r="P312" s="1" t="s">
        <v>996</v>
      </c>
      <c r="Q312" s="1" t="s">
        <v>1000</v>
      </c>
      <c r="R312" s="1" t="s">
        <v>1020</v>
      </c>
      <c r="S312" s="1" t="s">
        <v>1021</v>
      </c>
      <c r="T312" s="1">
        <v>40.739699999999999</v>
      </c>
      <c r="U312" s="1">
        <v>-74.364199999999997</v>
      </c>
      <c r="V312" s="1"/>
      <c r="W312" s="1">
        <v>1</v>
      </c>
      <c r="X312" s="1">
        <v>1</v>
      </c>
      <c r="Y312" s="1" t="s">
        <v>128</v>
      </c>
      <c r="Z312" s="4" t="s">
        <v>38</v>
      </c>
      <c r="AA312" s="1"/>
      <c r="AB312" s="4">
        <v>0.16708999999999999</v>
      </c>
      <c r="AC312" s="4">
        <v>2.7</v>
      </c>
      <c r="AD312" s="1"/>
      <c r="AE312" s="1"/>
      <c r="AF312" s="1"/>
      <c r="AG312" s="1"/>
      <c r="AH312" s="1"/>
      <c r="AI312" s="1"/>
      <c r="AJ312" s="1"/>
      <c r="AK312" s="1"/>
      <c r="AL312" s="1"/>
      <c r="AM312" s="1">
        <v>34947</v>
      </c>
      <c r="AN312" s="1">
        <v>18347</v>
      </c>
      <c r="AO312" s="4">
        <v>3952</v>
      </c>
      <c r="AP312" s="1">
        <v>2075</v>
      </c>
      <c r="AQ312" s="1"/>
      <c r="AR312" s="1"/>
      <c r="AS312" s="1"/>
      <c r="AT312" s="1"/>
      <c r="AU312" s="1"/>
      <c r="AV312" s="1"/>
      <c r="AW312" s="1"/>
      <c r="AX312" s="1"/>
      <c r="AY312" s="4"/>
      <c r="AZ312" s="1"/>
      <c r="BA312" s="4"/>
      <c r="BB312" s="4"/>
      <c r="BC312" s="4"/>
      <c r="BD312" s="1"/>
      <c r="BE312" s="1"/>
      <c r="BF312" s="1"/>
    </row>
    <row r="313" spans="1:58">
      <c r="A313" s="1">
        <v>7632</v>
      </c>
      <c r="B313" s="1">
        <v>2021</v>
      </c>
      <c r="C313" s="1" t="s">
        <v>123</v>
      </c>
      <c r="D313" s="1" t="s">
        <v>809</v>
      </c>
      <c r="E313" s="1">
        <v>57341</v>
      </c>
      <c r="F313" s="1" t="s">
        <v>992</v>
      </c>
      <c r="G313" s="1">
        <v>15477</v>
      </c>
      <c r="H313" s="1" t="s">
        <v>992</v>
      </c>
      <c r="I313" s="1">
        <v>15477</v>
      </c>
      <c r="J313" s="1" t="s">
        <v>1077</v>
      </c>
      <c r="K313" s="1" t="s">
        <v>995</v>
      </c>
      <c r="L313" s="1" t="s">
        <v>996</v>
      </c>
      <c r="M313" s="1" t="s">
        <v>997</v>
      </c>
      <c r="N313" s="1" t="s">
        <v>998</v>
      </c>
      <c r="O313" s="1" t="s">
        <v>999</v>
      </c>
      <c r="P313" s="1" t="s">
        <v>996</v>
      </c>
      <c r="Q313" s="1" t="s">
        <v>1000</v>
      </c>
      <c r="R313" s="1" t="s">
        <v>1009</v>
      </c>
      <c r="S313" s="1" t="s">
        <v>1010</v>
      </c>
      <c r="T313" s="1">
        <v>40.494804000000002</v>
      </c>
      <c r="U313" s="1">
        <v>-74.399511000000004</v>
      </c>
      <c r="V313" s="1"/>
      <c r="W313" s="1">
        <v>1</v>
      </c>
      <c r="X313" s="1">
        <v>1</v>
      </c>
      <c r="Y313" s="1" t="s">
        <v>128</v>
      </c>
      <c r="Z313" s="4" t="s">
        <v>38</v>
      </c>
      <c r="AA313" s="1"/>
      <c r="AB313" s="4">
        <v>0.12853000000000001</v>
      </c>
      <c r="AC313" s="4">
        <v>1.7</v>
      </c>
      <c r="AD313" s="1"/>
      <c r="AE313" s="1"/>
      <c r="AF313" s="1" t="s">
        <v>1027</v>
      </c>
      <c r="AG313" s="1">
        <v>0</v>
      </c>
      <c r="AH313" s="1"/>
      <c r="AI313" s="1">
        <v>1</v>
      </c>
      <c r="AJ313" s="1"/>
      <c r="AK313" s="1"/>
      <c r="AL313" s="1"/>
      <c r="AM313" s="1">
        <v>16926</v>
      </c>
      <c r="AN313" s="1"/>
      <c r="AO313" s="4">
        <v>1914</v>
      </c>
      <c r="AP313" s="1">
        <v>1005</v>
      </c>
      <c r="AQ313" s="1"/>
      <c r="AR313" s="1"/>
      <c r="AS313" s="1"/>
      <c r="AT313" s="1"/>
      <c r="AU313" s="1"/>
      <c r="AV313" s="1"/>
      <c r="AW313" s="1"/>
      <c r="AX313" s="1"/>
      <c r="AY313" s="4"/>
      <c r="AZ313" s="1"/>
      <c r="BA313" s="4"/>
      <c r="BB313" s="4"/>
      <c r="BC313" s="4"/>
      <c r="BD313" s="1"/>
      <c r="BE313" s="1"/>
      <c r="BF313" s="1"/>
    </row>
    <row r="314" spans="1:58">
      <c r="A314" s="1">
        <v>7633</v>
      </c>
      <c r="B314" s="1">
        <v>2021</v>
      </c>
      <c r="C314" s="1" t="s">
        <v>123</v>
      </c>
      <c r="D314" s="1" t="s">
        <v>811</v>
      </c>
      <c r="E314" s="1">
        <v>60746</v>
      </c>
      <c r="F314" s="1" t="s">
        <v>1005</v>
      </c>
      <c r="G314" s="1">
        <v>9726</v>
      </c>
      <c r="H314" s="1" t="s">
        <v>1118</v>
      </c>
      <c r="I314" s="1">
        <v>63069</v>
      </c>
      <c r="J314" s="1" t="s">
        <v>994</v>
      </c>
      <c r="K314" s="1" t="s">
        <v>995</v>
      </c>
      <c r="L314" s="1" t="s">
        <v>996</v>
      </c>
      <c r="M314" s="1" t="s">
        <v>997</v>
      </c>
      <c r="N314" s="1" t="s">
        <v>998</v>
      </c>
      <c r="O314" s="1" t="s">
        <v>999</v>
      </c>
      <c r="P314" s="1" t="s">
        <v>996</v>
      </c>
      <c r="Q314" s="1" t="s">
        <v>1000</v>
      </c>
      <c r="R314" s="1" t="s">
        <v>1001</v>
      </c>
      <c r="S314" s="1" t="s">
        <v>1002</v>
      </c>
      <c r="T314" s="1">
        <v>40.450915999999999</v>
      </c>
      <c r="U314" s="1">
        <v>-74.717077000000003</v>
      </c>
      <c r="V314" s="1"/>
      <c r="W314" s="1">
        <v>1</v>
      </c>
      <c r="X314" s="1">
        <v>1</v>
      </c>
      <c r="Y314" s="1" t="s">
        <v>128</v>
      </c>
      <c r="Z314" s="4" t="s">
        <v>38</v>
      </c>
      <c r="AA314" s="1"/>
      <c r="AB314" s="4">
        <v>0.16963</v>
      </c>
      <c r="AC314" s="4">
        <v>2.5</v>
      </c>
      <c r="AD314" s="1"/>
      <c r="AE314" s="1"/>
      <c r="AF314" s="1"/>
      <c r="AG314" s="1"/>
      <c r="AH314" s="1"/>
      <c r="AI314" s="1"/>
      <c r="AJ314" s="1"/>
      <c r="AK314" s="1"/>
      <c r="AL314" s="1"/>
      <c r="AM314" s="1">
        <v>32850</v>
      </c>
      <c r="AN314" s="1">
        <v>17246</v>
      </c>
      <c r="AO314" s="4">
        <v>3715</v>
      </c>
      <c r="AP314" s="1">
        <v>1950</v>
      </c>
      <c r="AQ314" s="1"/>
      <c r="AR314" s="1"/>
      <c r="AS314" s="1"/>
      <c r="AT314" s="1"/>
      <c r="AU314" s="1"/>
      <c r="AV314" s="1"/>
      <c r="AW314" s="1"/>
      <c r="AX314" s="1"/>
      <c r="AY314" s="4"/>
      <c r="AZ314" s="1"/>
      <c r="BA314" s="4"/>
      <c r="BB314" s="4"/>
      <c r="BC314" s="4"/>
      <c r="BD314" s="1"/>
      <c r="BE314" s="1"/>
      <c r="BF314" s="1"/>
    </row>
    <row r="315" spans="1:58">
      <c r="A315" s="1">
        <v>7634</v>
      </c>
      <c r="B315" s="1">
        <v>2021</v>
      </c>
      <c r="C315" s="1" t="s">
        <v>123</v>
      </c>
      <c r="D315" s="1" t="s">
        <v>813</v>
      </c>
      <c r="E315" s="1">
        <v>59057</v>
      </c>
      <c r="F315" s="1" t="s">
        <v>992</v>
      </c>
      <c r="G315" s="1">
        <v>15477</v>
      </c>
      <c r="H315" s="1" t="s">
        <v>1211</v>
      </c>
      <c r="I315" s="1">
        <v>57130</v>
      </c>
      <c r="J315" s="1" t="s">
        <v>994</v>
      </c>
      <c r="K315" s="1" t="s">
        <v>995</v>
      </c>
      <c r="L315" s="1" t="s">
        <v>996</v>
      </c>
      <c r="M315" s="1" t="s">
        <v>997</v>
      </c>
      <c r="N315" s="1" t="s">
        <v>998</v>
      </c>
      <c r="O315" s="1" t="s">
        <v>999</v>
      </c>
      <c r="P315" s="1" t="s">
        <v>996</v>
      </c>
      <c r="Q315" s="1" t="s">
        <v>1000</v>
      </c>
      <c r="R315" s="1" t="s">
        <v>1001</v>
      </c>
      <c r="S315" s="1" t="s">
        <v>1002</v>
      </c>
      <c r="T315" s="1">
        <v>40.574444</v>
      </c>
      <c r="U315" s="1">
        <v>-74.648055999999997</v>
      </c>
      <c r="V315" s="1"/>
      <c r="W315" s="1">
        <v>1</v>
      </c>
      <c r="X315" s="1">
        <v>1</v>
      </c>
      <c r="Y315" s="1" t="s">
        <v>128</v>
      </c>
      <c r="Z315" s="4" t="s">
        <v>38</v>
      </c>
      <c r="AA315" s="1"/>
      <c r="AB315" s="4">
        <v>5.885E-2</v>
      </c>
      <c r="AC315" s="4">
        <v>2.7</v>
      </c>
      <c r="AD315" s="1"/>
      <c r="AE315" s="1"/>
      <c r="AF315" s="1"/>
      <c r="AG315" s="1"/>
      <c r="AH315" s="1"/>
      <c r="AI315" s="1"/>
      <c r="AJ315" s="1"/>
      <c r="AK315" s="1"/>
      <c r="AL315" s="1"/>
      <c r="AM315" s="1">
        <v>12311</v>
      </c>
      <c r="AN315" s="1">
        <v>6463</v>
      </c>
      <c r="AO315" s="4">
        <v>1392</v>
      </c>
      <c r="AP315" s="1">
        <v>731</v>
      </c>
      <c r="AQ315" s="1"/>
      <c r="AR315" s="1"/>
      <c r="AS315" s="1"/>
      <c r="AT315" s="1"/>
      <c r="AU315" s="1"/>
      <c r="AV315" s="1"/>
      <c r="AW315" s="1"/>
      <c r="AX315" s="1"/>
      <c r="AY315" s="4"/>
      <c r="AZ315" s="1"/>
      <c r="BA315" s="4"/>
      <c r="BB315" s="4"/>
      <c r="BC315" s="4"/>
      <c r="BD315" s="1"/>
      <c r="BE315" s="1"/>
      <c r="BF315" s="1"/>
    </row>
    <row r="316" spans="1:58">
      <c r="A316" s="1">
        <v>7635</v>
      </c>
      <c r="B316" s="1">
        <v>2021</v>
      </c>
      <c r="C316" s="1" t="s">
        <v>123</v>
      </c>
      <c r="D316" s="1" t="s">
        <v>814</v>
      </c>
      <c r="E316" s="1">
        <v>58402</v>
      </c>
      <c r="F316" s="1" t="s">
        <v>992</v>
      </c>
      <c r="G316" s="1">
        <v>15477</v>
      </c>
      <c r="H316" s="1" t="s">
        <v>1227</v>
      </c>
      <c r="I316" s="1">
        <v>58387</v>
      </c>
      <c r="J316" s="1" t="s">
        <v>994</v>
      </c>
      <c r="K316" s="1" t="s">
        <v>995</v>
      </c>
      <c r="L316" s="1" t="s">
        <v>996</v>
      </c>
      <c r="M316" s="1" t="s">
        <v>997</v>
      </c>
      <c r="N316" s="1" t="s">
        <v>998</v>
      </c>
      <c r="O316" s="1" t="s">
        <v>999</v>
      </c>
      <c r="P316" s="1" t="s">
        <v>996</v>
      </c>
      <c r="Q316" s="1" t="s">
        <v>1000</v>
      </c>
      <c r="R316" s="1" t="s">
        <v>1001</v>
      </c>
      <c r="S316" s="1" t="s">
        <v>1002</v>
      </c>
      <c r="T316" s="1">
        <v>40.401527999999999</v>
      </c>
      <c r="U316" s="1">
        <v>-74.669696999999999</v>
      </c>
      <c r="V316" s="1"/>
      <c r="W316" s="1">
        <v>1</v>
      </c>
      <c r="X316" s="1">
        <v>1</v>
      </c>
      <c r="Y316" s="1" t="s">
        <v>128</v>
      </c>
      <c r="Z316" s="4" t="s">
        <v>38</v>
      </c>
      <c r="AA316" s="1"/>
      <c r="AB316" s="4">
        <v>0.12458</v>
      </c>
      <c r="AC316" s="4">
        <v>1.5</v>
      </c>
      <c r="AD316" s="1"/>
      <c r="AE316" s="1"/>
      <c r="AF316" s="1"/>
      <c r="AG316" s="1"/>
      <c r="AH316" s="1"/>
      <c r="AI316" s="1"/>
      <c r="AJ316" s="1"/>
      <c r="AK316" s="1"/>
      <c r="AL316" s="1"/>
      <c r="AM316" s="1">
        <v>14477</v>
      </c>
      <c r="AN316" s="1">
        <v>7600</v>
      </c>
      <c r="AO316" s="4">
        <v>1637</v>
      </c>
      <c r="AP316" s="1">
        <v>859</v>
      </c>
      <c r="AQ316" s="1"/>
      <c r="AR316" s="1"/>
      <c r="AS316" s="1"/>
      <c r="AT316" s="1"/>
      <c r="AU316" s="1"/>
      <c r="AV316" s="1"/>
      <c r="AW316" s="1"/>
      <c r="AX316" s="1"/>
      <c r="AY316" s="4"/>
      <c r="AZ316" s="1"/>
      <c r="BA316" s="4"/>
      <c r="BB316" s="4"/>
      <c r="BC316" s="4"/>
      <c r="BD316" s="1"/>
      <c r="BE316" s="1"/>
      <c r="BF316" s="1"/>
    </row>
    <row r="317" spans="1:58">
      <c r="A317" s="1">
        <v>7636</v>
      </c>
      <c r="B317" s="1">
        <v>2021</v>
      </c>
      <c r="C317" s="1" t="s">
        <v>123</v>
      </c>
      <c r="D317" s="1" t="s">
        <v>815</v>
      </c>
      <c r="E317" s="1">
        <v>63452</v>
      </c>
      <c r="F317" s="1" t="s">
        <v>992</v>
      </c>
      <c r="G317" s="1">
        <v>15477</v>
      </c>
      <c r="H317" s="1" t="s">
        <v>1228</v>
      </c>
      <c r="I317" s="1">
        <v>63188</v>
      </c>
      <c r="J317" s="1" t="s">
        <v>994</v>
      </c>
      <c r="K317" s="1" t="s">
        <v>995</v>
      </c>
      <c r="L317" s="1" t="s">
        <v>996</v>
      </c>
      <c r="M317" s="1" t="s">
        <v>1007</v>
      </c>
      <c r="N317" s="1" t="s">
        <v>998</v>
      </c>
      <c r="O317" s="1" t="s">
        <v>999</v>
      </c>
      <c r="P317" s="1" t="s">
        <v>996</v>
      </c>
      <c r="Q317" s="1" t="s">
        <v>1000</v>
      </c>
      <c r="R317" s="1" t="s">
        <v>1082</v>
      </c>
      <c r="S317" s="1" t="s">
        <v>1083</v>
      </c>
      <c r="T317" s="1">
        <v>39.846549000000003</v>
      </c>
      <c r="U317" s="1">
        <v>-75.212018999999998</v>
      </c>
      <c r="V317" s="1"/>
      <c r="W317" s="1">
        <v>1</v>
      </c>
      <c r="X317" s="1">
        <v>1</v>
      </c>
      <c r="Y317" s="1" t="s">
        <v>128</v>
      </c>
      <c r="Z317" s="4" t="s">
        <v>38</v>
      </c>
      <c r="AA317" s="1"/>
      <c r="AB317" s="4">
        <v>0.17258999999999999</v>
      </c>
      <c r="AC317" s="4">
        <v>6.5</v>
      </c>
      <c r="AD317" s="1"/>
      <c r="AE317" s="1"/>
      <c r="AF317" s="1"/>
      <c r="AG317" s="1"/>
      <c r="AH317" s="1"/>
      <c r="AI317" s="1"/>
      <c r="AJ317" s="1"/>
      <c r="AK317" s="1"/>
      <c r="AL317" s="1"/>
      <c r="AM317" s="1">
        <v>86901</v>
      </c>
      <c r="AN317" s="1">
        <v>45623</v>
      </c>
      <c r="AO317" s="4">
        <v>9827</v>
      </c>
      <c r="AP317" s="1">
        <v>5159</v>
      </c>
      <c r="AQ317" s="1"/>
      <c r="AR317" s="1"/>
      <c r="AS317" s="1"/>
      <c r="AT317" s="1"/>
      <c r="AU317" s="1"/>
      <c r="AV317" s="1"/>
      <c r="AW317" s="1"/>
      <c r="AX317" s="1"/>
      <c r="AY317" s="4"/>
      <c r="AZ317" s="1"/>
      <c r="BA317" s="4"/>
      <c r="BB317" s="4"/>
      <c r="BC317" s="4"/>
      <c r="BD317" s="1"/>
      <c r="BE317" s="1"/>
      <c r="BF317" s="1"/>
    </row>
    <row r="318" spans="1:58">
      <c r="A318" s="1">
        <v>7637</v>
      </c>
      <c r="B318" s="1">
        <v>2021</v>
      </c>
      <c r="C318" s="1" t="s">
        <v>123</v>
      </c>
      <c r="D318" s="1" t="s">
        <v>817</v>
      </c>
      <c r="E318" s="1">
        <v>60755</v>
      </c>
      <c r="F318" s="1" t="s">
        <v>1005</v>
      </c>
      <c r="G318" s="1">
        <v>9726</v>
      </c>
      <c r="H318" s="1" t="s">
        <v>1012</v>
      </c>
      <c r="I318" s="1">
        <v>60281</v>
      </c>
      <c r="J318" s="1" t="s">
        <v>994</v>
      </c>
      <c r="K318" s="1" t="s">
        <v>995</v>
      </c>
      <c r="L318" s="1" t="s">
        <v>996</v>
      </c>
      <c r="M318" s="1" t="s">
        <v>997</v>
      </c>
      <c r="N318" s="1" t="s">
        <v>998</v>
      </c>
      <c r="O318" s="1" t="s">
        <v>999</v>
      </c>
      <c r="P318" s="1" t="s">
        <v>996</v>
      </c>
      <c r="Q318" s="1" t="s">
        <v>1000</v>
      </c>
      <c r="R318" s="1" t="s">
        <v>1029</v>
      </c>
      <c r="S318" s="1" t="s">
        <v>1030</v>
      </c>
      <c r="T318" s="1">
        <v>40.047769000000002</v>
      </c>
      <c r="U318" s="1">
        <v>-74.616461000000001</v>
      </c>
      <c r="V318" s="1"/>
      <c r="W318" s="1">
        <v>1</v>
      </c>
      <c r="X318" s="1">
        <v>1</v>
      </c>
      <c r="Y318" s="1" t="s">
        <v>128</v>
      </c>
      <c r="Z318" s="4" t="s">
        <v>38</v>
      </c>
      <c r="AA318" s="1"/>
      <c r="AB318" s="4">
        <v>0.19255</v>
      </c>
      <c r="AC318" s="4">
        <v>8.3000000000000007</v>
      </c>
      <c r="AD318" s="1"/>
      <c r="AE318" s="1"/>
      <c r="AF318" s="1"/>
      <c r="AG318" s="1"/>
      <c r="AH318" s="1"/>
      <c r="AI318" s="1"/>
      <c r="AJ318" s="1"/>
      <c r="AK318" s="1"/>
      <c r="AL318" s="1"/>
      <c r="AM318" s="1">
        <v>123802</v>
      </c>
      <c r="AN318" s="1">
        <v>64995</v>
      </c>
      <c r="AO318" s="4">
        <v>14000</v>
      </c>
      <c r="AP318" s="1">
        <v>7350</v>
      </c>
      <c r="AQ318" s="1"/>
      <c r="AR318" s="1"/>
      <c r="AS318" s="1"/>
      <c r="AT318" s="1"/>
      <c r="AU318" s="1"/>
      <c r="AV318" s="1"/>
      <c r="AW318" s="1"/>
      <c r="AX318" s="1"/>
      <c r="AY318" s="4"/>
      <c r="AZ318" s="1"/>
      <c r="BA318" s="4"/>
      <c r="BB318" s="4"/>
      <c r="BC318" s="4"/>
      <c r="BD318" s="1"/>
      <c r="BE318" s="1"/>
      <c r="BF318" s="1"/>
    </row>
    <row r="319" spans="1:58">
      <c r="A319" s="1">
        <v>7638</v>
      </c>
      <c r="B319" s="1">
        <v>2021</v>
      </c>
      <c r="C319" s="1" t="s">
        <v>123</v>
      </c>
      <c r="D319" s="1" t="s">
        <v>818</v>
      </c>
      <c r="E319" s="1">
        <v>61907</v>
      </c>
      <c r="F319" s="1" t="s">
        <v>1005</v>
      </c>
      <c r="G319" s="1">
        <v>9726</v>
      </c>
      <c r="H319" s="1" t="s">
        <v>1032</v>
      </c>
      <c r="I319" s="1">
        <v>56990</v>
      </c>
      <c r="J319" s="1" t="s">
        <v>994</v>
      </c>
      <c r="K319" s="1" t="s">
        <v>995</v>
      </c>
      <c r="L319" s="1" t="s">
        <v>996</v>
      </c>
      <c r="M319" s="1" t="s">
        <v>997</v>
      </c>
      <c r="N319" s="1" t="s">
        <v>998</v>
      </c>
      <c r="O319" s="1" t="s">
        <v>999</v>
      </c>
      <c r="P319" s="1" t="s">
        <v>996</v>
      </c>
      <c r="Q319" s="1" t="s">
        <v>1000</v>
      </c>
      <c r="R319" s="1" t="s">
        <v>1029</v>
      </c>
      <c r="S319" s="1" t="s">
        <v>1030</v>
      </c>
      <c r="T319" s="1">
        <v>40.032086999999997</v>
      </c>
      <c r="U319" s="1">
        <v>-74.647386999999995</v>
      </c>
      <c r="V319" s="1"/>
      <c r="W319" s="1">
        <v>1</v>
      </c>
      <c r="X319" s="1">
        <v>1</v>
      </c>
      <c r="Y319" s="1" t="s">
        <v>128</v>
      </c>
      <c r="Z319" s="4" t="s">
        <v>38</v>
      </c>
      <c r="AA319" s="1"/>
      <c r="AB319" s="4">
        <v>0.16322999999999999</v>
      </c>
      <c r="AC319" s="4">
        <v>7.5</v>
      </c>
      <c r="AD319" s="1"/>
      <c r="AE319" s="1"/>
      <c r="AF319" s="1"/>
      <c r="AG319" s="1"/>
      <c r="AH319" s="1"/>
      <c r="AI319" s="1"/>
      <c r="AJ319" s="1"/>
      <c r="AK319" s="1"/>
      <c r="AL319" s="1"/>
      <c r="AM319" s="1">
        <v>94832</v>
      </c>
      <c r="AN319" s="1">
        <v>49786</v>
      </c>
      <c r="AO319" s="4">
        <v>10724</v>
      </c>
      <c r="AP319" s="1">
        <v>5630</v>
      </c>
      <c r="AQ319" s="1"/>
      <c r="AR319" s="1"/>
      <c r="AS319" s="1"/>
      <c r="AT319" s="1"/>
      <c r="AU319" s="1"/>
      <c r="AV319" s="1"/>
      <c r="AW319" s="1"/>
      <c r="AX319" s="1"/>
      <c r="AY319" s="4"/>
      <c r="AZ319" s="1"/>
      <c r="BA319" s="4"/>
      <c r="BB319" s="4"/>
      <c r="BC319" s="4"/>
      <c r="BD319" s="1"/>
      <c r="BE319" s="1"/>
      <c r="BF319" s="1"/>
    </row>
    <row r="320" spans="1:58">
      <c r="A320" s="1">
        <v>7639</v>
      </c>
      <c r="B320" s="1">
        <v>2021</v>
      </c>
      <c r="C320" s="1" t="s">
        <v>123</v>
      </c>
      <c r="D320" s="1" t="s">
        <v>820</v>
      </c>
      <c r="E320" s="1">
        <v>63645</v>
      </c>
      <c r="F320" s="1" t="s">
        <v>992</v>
      </c>
      <c r="G320" s="1">
        <v>15477</v>
      </c>
      <c r="H320" s="1" t="s">
        <v>820</v>
      </c>
      <c r="I320" s="1">
        <v>63351</v>
      </c>
      <c r="J320" s="1" t="s">
        <v>1017</v>
      </c>
      <c r="K320" s="1" t="s">
        <v>995</v>
      </c>
      <c r="L320" s="1" t="s">
        <v>996</v>
      </c>
      <c r="M320" s="1" t="s">
        <v>1007</v>
      </c>
      <c r="N320" s="1" t="s">
        <v>998</v>
      </c>
      <c r="O320" s="1" t="s">
        <v>999</v>
      </c>
      <c r="P320" s="1" t="s">
        <v>996</v>
      </c>
      <c r="Q320" s="1" t="s">
        <v>1000</v>
      </c>
      <c r="R320" s="1" t="s">
        <v>1153</v>
      </c>
      <c r="S320" s="1" t="s">
        <v>1154</v>
      </c>
      <c r="T320" s="1">
        <v>40.9026</v>
      </c>
      <c r="U320" s="1">
        <v>-74.165599999999998</v>
      </c>
      <c r="V320" s="1"/>
      <c r="W320" s="1">
        <v>9</v>
      </c>
      <c r="X320" s="1">
        <v>9</v>
      </c>
      <c r="Y320" s="1" t="s">
        <v>218</v>
      </c>
      <c r="Z320" s="4" t="s">
        <v>36</v>
      </c>
      <c r="AA320" s="1"/>
      <c r="AB320" s="4"/>
      <c r="AC320" s="4">
        <v>6.1</v>
      </c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4"/>
      <c r="AP320" s="1"/>
      <c r="AQ320" s="1"/>
      <c r="AR320" s="1"/>
      <c r="AS320" s="1"/>
      <c r="AT320" s="1"/>
      <c r="AU320" s="1"/>
      <c r="AV320" s="1"/>
      <c r="AW320" s="1"/>
      <c r="AX320" s="1"/>
      <c r="AY320" s="4"/>
      <c r="AZ320" s="1"/>
      <c r="BA320" s="4"/>
      <c r="BB320" s="4"/>
      <c r="BC320" s="4"/>
      <c r="BD320" s="1"/>
      <c r="BE320" s="1"/>
      <c r="BF320" s="1"/>
    </row>
    <row r="321" spans="1:58">
      <c r="A321" s="1">
        <v>7640</v>
      </c>
      <c r="B321" s="1">
        <v>2021</v>
      </c>
      <c r="C321" s="1" t="s">
        <v>123</v>
      </c>
      <c r="D321" s="1" t="s">
        <v>830</v>
      </c>
      <c r="E321" s="1">
        <v>57864</v>
      </c>
      <c r="F321" s="1" t="s">
        <v>1022</v>
      </c>
      <c r="G321" s="1">
        <v>963</v>
      </c>
      <c r="H321" s="1" t="s">
        <v>1031</v>
      </c>
      <c r="I321" s="1">
        <v>61944</v>
      </c>
      <c r="J321" s="1" t="s">
        <v>994</v>
      </c>
      <c r="K321" s="1" t="s">
        <v>995</v>
      </c>
      <c r="L321" s="1" t="s">
        <v>996</v>
      </c>
      <c r="M321" s="1" t="s">
        <v>997</v>
      </c>
      <c r="N321" s="1" t="s">
        <v>998</v>
      </c>
      <c r="O321" s="1" t="s">
        <v>999</v>
      </c>
      <c r="P321" s="1" t="s">
        <v>996</v>
      </c>
      <c r="Q321" s="1" t="s">
        <v>1000</v>
      </c>
      <c r="R321" s="1" t="s">
        <v>1024</v>
      </c>
      <c r="S321" s="1" t="s">
        <v>1025</v>
      </c>
      <c r="T321" s="1">
        <v>39.488442999999997</v>
      </c>
      <c r="U321" s="1">
        <v>-74.535263</v>
      </c>
      <c r="V321" s="1"/>
      <c r="W321" s="1">
        <v>3</v>
      </c>
      <c r="X321" s="1">
        <v>3</v>
      </c>
      <c r="Y321" s="1" t="s">
        <v>128</v>
      </c>
      <c r="Z321" s="4" t="s">
        <v>38</v>
      </c>
      <c r="AA321" s="1"/>
      <c r="AB321" s="4">
        <v>0.13708999999999999</v>
      </c>
      <c r="AC321" s="4">
        <v>1.1000000000000001</v>
      </c>
      <c r="AD321" s="1"/>
      <c r="AE321" s="1"/>
      <c r="AF321" s="1"/>
      <c r="AG321" s="1"/>
      <c r="AH321" s="1"/>
      <c r="AI321" s="1"/>
      <c r="AJ321" s="1"/>
      <c r="AK321" s="1"/>
      <c r="AL321" s="1"/>
      <c r="AM321" s="1">
        <v>11682</v>
      </c>
      <c r="AN321" s="1">
        <v>6132.9989999999998</v>
      </c>
      <c r="AO321" s="4">
        <v>1321.001</v>
      </c>
      <c r="AP321" s="1">
        <v>694.00099999999998</v>
      </c>
      <c r="AQ321" s="1"/>
      <c r="AR321" s="1"/>
      <c r="AS321" s="1"/>
      <c r="AT321" s="1"/>
      <c r="AU321" s="1"/>
      <c r="AV321" s="1"/>
      <c r="AW321" s="1"/>
      <c r="AX321" s="1"/>
      <c r="AY321" s="4"/>
      <c r="AZ321" s="1"/>
      <c r="BA321" s="4"/>
      <c r="BB321" s="4"/>
      <c r="BC321" s="4"/>
      <c r="BD321" s="1"/>
      <c r="BE321" s="1"/>
      <c r="BF321" s="1"/>
    </row>
    <row r="322" spans="1:58">
      <c r="A322" s="1">
        <v>7641</v>
      </c>
      <c r="B322" s="1">
        <v>2021</v>
      </c>
      <c r="C322" s="1" t="s">
        <v>123</v>
      </c>
      <c r="D322" s="1" t="s">
        <v>834</v>
      </c>
      <c r="E322" s="1">
        <v>61891</v>
      </c>
      <c r="F322" s="1" t="s">
        <v>1005</v>
      </c>
      <c r="G322" s="1">
        <v>9726</v>
      </c>
      <c r="H322" s="1" t="s">
        <v>834</v>
      </c>
      <c r="I322" s="1">
        <v>61506</v>
      </c>
      <c r="J322" s="1" t="s">
        <v>994</v>
      </c>
      <c r="K322" s="1" t="s">
        <v>995</v>
      </c>
      <c r="L322" s="1" t="s">
        <v>996</v>
      </c>
      <c r="M322" s="1" t="s">
        <v>997</v>
      </c>
      <c r="N322" s="1" t="s">
        <v>998</v>
      </c>
      <c r="O322" s="1" t="s">
        <v>999</v>
      </c>
      <c r="P322" s="1" t="s">
        <v>996</v>
      </c>
      <c r="Q322" s="1" t="s">
        <v>1000</v>
      </c>
      <c r="R322" s="1" t="s">
        <v>1074</v>
      </c>
      <c r="S322" s="1" t="s">
        <v>1075</v>
      </c>
      <c r="T322" s="1">
        <v>40.665379999999999</v>
      </c>
      <c r="U322" s="1">
        <v>-75.144467000000006</v>
      </c>
      <c r="V322" s="1"/>
      <c r="W322" s="1">
        <v>1</v>
      </c>
      <c r="X322" s="1">
        <v>1</v>
      </c>
      <c r="Y322" s="1" t="s">
        <v>170</v>
      </c>
      <c r="Z322" s="4" t="s">
        <v>37</v>
      </c>
      <c r="AA322" s="1"/>
      <c r="AB322" s="4">
        <v>0</v>
      </c>
      <c r="AC322" s="4">
        <v>19.8</v>
      </c>
      <c r="AD322" s="1"/>
      <c r="AE322" s="1"/>
      <c r="AF322" s="1"/>
      <c r="AG322" s="1"/>
      <c r="AH322" s="1"/>
      <c r="AI322" s="1"/>
      <c r="AJ322" s="1"/>
      <c r="AK322" s="1">
        <v>0</v>
      </c>
      <c r="AL322" s="1">
        <v>0</v>
      </c>
      <c r="AM322" s="1">
        <v>0</v>
      </c>
      <c r="AN322" s="1">
        <v>0</v>
      </c>
      <c r="AO322" s="4">
        <v>-5280</v>
      </c>
      <c r="AP322" s="1">
        <v>-2209</v>
      </c>
      <c r="AQ322" s="1"/>
      <c r="AR322" s="1"/>
      <c r="AS322" s="1"/>
      <c r="AT322" s="1"/>
      <c r="AU322" s="1"/>
      <c r="AV322" s="1"/>
      <c r="AW322" s="1"/>
      <c r="AX322" s="1"/>
      <c r="AY322" s="4">
        <v>0</v>
      </c>
      <c r="AZ322" s="1">
        <v>0</v>
      </c>
      <c r="BA322" s="4">
        <v>0</v>
      </c>
      <c r="BB322" s="4">
        <v>0</v>
      </c>
      <c r="BC322" s="4">
        <v>0</v>
      </c>
      <c r="BD322" s="1">
        <v>0</v>
      </c>
      <c r="BE322" s="1">
        <v>0</v>
      </c>
      <c r="BF322" s="1"/>
    </row>
    <row r="323" spans="1:58">
      <c r="A323" s="1">
        <v>7642</v>
      </c>
      <c r="B323" s="1">
        <v>2021</v>
      </c>
      <c r="C323" s="1" t="s">
        <v>123</v>
      </c>
      <c r="D323" s="1" t="s">
        <v>836</v>
      </c>
      <c r="E323" s="1">
        <v>57726</v>
      </c>
      <c r="F323" s="1" t="s">
        <v>992</v>
      </c>
      <c r="G323" s="1">
        <v>15477</v>
      </c>
      <c r="H323" s="1" t="s">
        <v>992</v>
      </c>
      <c r="I323" s="1">
        <v>15477</v>
      </c>
      <c r="J323" s="1" t="s">
        <v>1077</v>
      </c>
      <c r="K323" s="1" t="s">
        <v>995</v>
      </c>
      <c r="L323" s="1" t="s">
        <v>996</v>
      </c>
      <c r="M323" s="1" t="s">
        <v>997</v>
      </c>
      <c r="N323" s="1" t="s">
        <v>998</v>
      </c>
      <c r="O323" s="1" t="s">
        <v>999</v>
      </c>
      <c r="P323" s="1" t="s">
        <v>996</v>
      </c>
      <c r="Q323" s="1" t="s">
        <v>1000</v>
      </c>
      <c r="R323" s="1" t="s">
        <v>1009</v>
      </c>
      <c r="S323" s="1" t="s">
        <v>1010</v>
      </c>
      <c r="T323" s="1">
        <v>40.500300000000003</v>
      </c>
      <c r="U323" s="1">
        <v>-74.3536</v>
      </c>
      <c r="V323" s="1"/>
      <c r="W323" s="1">
        <v>1</v>
      </c>
      <c r="X323" s="1">
        <v>1</v>
      </c>
      <c r="Y323" s="1" t="s">
        <v>128</v>
      </c>
      <c r="Z323" s="4" t="s">
        <v>38</v>
      </c>
      <c r="AA323" s="1"/>
      <c r="AB323" s="4">
        <v>0.14438000000000001</v>
      </c>
      <c r="AC323" s="4">
        <v>1.9</v>
      </c>
      <c r="AD323" s="1"/>
      <c r="AE323" s="1"/>
      <c r="AF323" s="1"/>
      <c r="AG323" s="1"/>
      <c r="AH323" s="1"/>
      <c r="AI323" s="1"/>
      <c r="AJ323" s="1"/>
      <c r="AK323" s="1"/>
      <c r="AL323" s="1"/>
      <c r="AM323" s="1">
        <v>21249</v>
      </c>
      <c r="AN323" s="1">
        <v>11156</v>
      </c>
      <c r="AO323" s="4">
        <v>2403</v>
      </c>
      <c r="AP323" s="1">
        <v>1262</v>
      </c>
      <c r="AQ323" s="1"/>
      <c r="AR323" s="1"/>
      <c r="AS323" s="1"/>
      <c r="AT323" s="1"/>
      <c r="AU323" s="1"/>
      <c r="AV323" s="1"/>
      <c r="AW323" s="1"/>
      <c r="AX323" s="1"/>
      <c r="AY323" s="4"/>
      <c r="AZ323" s="1"/>
      <c r="BA323" s="4"/>
      <c r="BB323" s="4"/>
      <c r="BC323" s="4"/>
      <c r="BD323" s="1"/>
      <c r="BE323" s="1"/>
      <c r="BF323" s="1"/>
    </row>
    <row r="324" spans="1:58">
      <c r="A324" s="1">
        <v>7643</v>
      </c>
      <c r="B324" s="1">
        <v>2021</v>
      </c>
      <c r="C324" s="1" t="s">
        <v>123</v>
      </c>
      <c r="D324" s="1" t="s">
        <v>838</v>
      </c>
      <c r="E324" s="1">
        <v>60809</v>
      </c>
      <c r="F324" s="1" t="s">
        <v>992</v>
      </c>
      <c r="G324" s="1">
        <v>15477</v>
      </c>
      <c r="H324" s="1" t="s">
        <v>1229</v>
      </c>
      <c r="I324" s="1">
        <v>60955</v>
      </c>
      <c r="J324" s="1" t="s">
        <v>994</v>
      </c>
      <c r="K324" s="1" t="s">
        <v>995</v>
      </c>
      <c r="L324" s="1" t="s">
        <v>996</v>
      </c>
      <c r="M324" s="1" t="s">
        <v>997</v>
      </c>
      <c r="N324" s="1" t="s">
        <v>998</v>
      </c>
      <c r="O324" s="1" t="s">
        <v>999</v>
      </c>
      <c r="P324" s="1" t="s">
        <v>996</v>
      </c>
      <c r="Q324" s="1" t="s">
        <v>1000</v>
      </c>
      <c r="R324" s="1" t="s">
        <v>1029</v>
      </c>
      <c r="S324" s="1" t="s">
        <v>1030</v>
      </c>
      <c r="T324" s="1">
        <v>39.987281000000003</v>
      </c>
      <c r="U324" s="1">
        <v>-74.801806999999997</v>
      </c>
      <c r="V324" s="1"/>
      <c r="W324" s="1">
        <v>1</v>
      </c>
      <c r="X324" s="1">
        <v>1</v>
      </c>
      <c r="Y324" s="1" t="s">
        <v>128</v>
      </c>
      <c r="Z324" s="4" t="s">
        <v>38</v>
      </c>
      <c r="AA324" s="1"/>
      <c r="AB324" s="4">
        <v>0.17705000000000001</v>
      </c>
      <c r="AC324" s="4">
        <v>1</v>
      </c>
      <c r="AD324" s="1"/>
      <c r="AE324" s="1"/>
      <c r="AF324" s="1"/>
      <c r="AG324" s="1"/>
      <c r="AH324" s="1"/>
      <c r="AI324" s="1"/>
      <c r="AJ324" s="1"/>
      <c r="AK324" s="1"/>
      <c r="AL324" s="1"/>
      <c r="AM324" s="1">
        <v>13715</v>
      </c>
      <c r="AN324" s="1">
        <v>7201</v>
      </c>
      <c r="AO324" s="4">
        <v>1551</v>
      </c>
      <c r="AP324" s="1">
        <v>814</v>
      </c>
      <c r="AQ324" s="1"/>
      <c r="AR324" s="1"/>
      <c r="AS324" s="1"/>
      <c r="AT324" s="1"/>
      <c r="AU324" s="1"/>
      <c r="AV324" s="1"/>
      <c r="AW324" s="1"/>
      <c r="AX324" s="1"/>
      <c r="AY324" s="4"/>
      <c r="AZ324" s="1"/>
      <c r="BA324" s="4"/>
      <c r="BB324" s="4"/>
      <c r="BC324" s="4"/>
      <c r="BD324" s="1"/>
      <c r="BE324" s="1"/>
      <c r="BF324" s="1"/>
    </row>
    <row r="325" spans="1:58">
      <c r="A325" s="1">
        <v>7644</v>
      </c>
      <c r="B325" s="1">
        <v>2021</v>
      </c>
      <c r="C325" s="1" t="s">
        <v>123</v>
      </c>
      <c r="D325" s="1" t="s">
        <v>840</v>
      </c>
      <c r="E325" s="1">
        <v>57746</v>
      </c>
      <c r="F325" s="1" t="s">
        <v>1090</v>
      </c>
      <c r="G325" s="1">
        <v>19856</v>
      </c>
      <c r="H325" s="1" t="s">
        <v>1049</v>
      </c>
      <c r="I325" s="1">
        <v>57044</v>
      </c>
      <c r="J325" s="1" t="s">
        <v>994</v>
      </c>
      <c r="K325" s="1" t="s">
        <v>995</v>
      </c>
      <c r="L325" s="1" t="s">
        <v>996</v>
      </c>
      <c r="M325" s="1" t="s">
        <v>997</v>
      </c>
      <c r="N325" s="1" t="s">
        <v>998</v>
      </c>
      <c r="O325" s="1" t="s">
        <v>999</v>
      </c>
      <c r="P325" s="1" t="s">
        <v>996</v>
      </c>
      <c r="Q325" s="1" t="s">
        <v>1000</v>
      </c>
      <c r="R325" s="1" t="s">
        <v>1050</v>
      </c>
      <c r="S325" s="1" t="s">
        <v>1051</v>
      </c>
      <c r="T325" s="1">
        <v>39.505034000000002</v>
      </c>
      <c r="U325" s="1">
        <v>-74.997703000000001</v>
      </c>
      <c r="V325" s="1"/>
      <c r="W325" s="1">
        <v>1</v>
      </c>
      <c r="X325" s="1">
        <v>1</v>
      </c>
      <c r="Y325" s="1" t="s">
        <v>128</v>
      </c>
      <c r="Z325" s="4" t="s">
        <v>38</v>
      </c>
      <c r="AA325" s="1"/>
      <c r="AB325" s="4">
        <v>0.29282999999999998</v>
      </c>
      <c r="AC325" s="4">
        <v>2.2999999999999998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>
        <v>52174</v>
      </c>
      <c r="AN325" s="1">
        <v>27391</v>
      </c>
      <c r="AO325" s="4">
        <v>5900</v>
      </c>
      <c r="AP325" s="1">
        <v>3097</v>
      </c>
      <c r="AQ325" s="1"/>
      <c r="AR325" s="1"/>
      <c r="AS325" s="1"/>
      <c r="AT325" s="1"/>
      <c r="AU325" s="1"/>
      <c r="AV325" s="1"/>
      <c r="AW325" s="1"/>
      <c r="AX325" s="1"/>
      <c r="AY325" s="4"/>
      <c r="AZ325" s="1"/>
      <c r="BA325" s="4"/>
      <c r="BB325" s="4"/>
      <c r="BC325" s="4"/>
      <c r="BD325" s="1"/>
      <c r="BE325" s="1"/>
      <c r="BF325" s="1"/>
    </row>
    <row r="326" spans="1:58">
      <c r="A326" s="1">
        <v>7645</v>
      </c>
      <c r="B326" s="1">
        <v>2021</v>
      </c>
      <c r="C326" s="1" t="s">
        <v>123</v>
      </c>
      <c r="D326" s="1" t="s">
        <v>841</v>
      </c>
      <c r="E326" s="1">
        <v>57745</v>
      </c>
      <c r="F326" s="1" t="s">
        <v>1090</v>
      </c>
      <c r="G326" s="1">
        <v>19856</v>
      </c>
      <c r="H326" s="1" t="s">
        <v>1049</v>
      </c>
      <c r="I326" s="1">
        <v>57044</v>
      </c>
      <c r="J326" s="1" t="s">
        <v>994</v>
      </c>
      <c r="K326" s="1" t="s">
        <v>995</v>
      </c>
      <c r="L326" s="1" t="s">
        <v>996</v>
      </c>
      <c r="M326" s="1" t="s">
        <v>997</v>
      </c>
      <c r="N326" s="1" t="s">
        <v>998</v>
      </c>
      <c r="O326" s="1" t="s">
        <v>999</v>
      </c>
      <c r="P326" s="1" t="s">
        <v>996</v>
      </c>
      <c r="Q326" s="1" t="s">
        <v>1000</v>
      </c>
      <c r="R326" s="1" t="s">
        <v>1050</v>
      </c>
      <c r="S326" s="1" t="s">
        <v>1051</v>
      </c>
      <c r="T326" s="1">
        <v>39.462375999999999</v>
      </c>
      <c r="U326" s="1">
        <v>-75.070038999999994</v>
      </c>
      <c r="V326" s="1"/>
      <c r="W326" s="1">
        <v>1</v>
      </c>
      <c r="X326" s="1">
        <v>1</v>
      </c>
      <c r="Y326" s="1" t="s">
        <v>128</v>
      </c>
      <c r="Z326" s="4" t="s">
        <v>38</v>
      </c>
      <c r="AA326" s="1"/>
      <c r="AB326" s="4">
        <v>0.11551</v>
      </c>
      <c r="AC326" s="4">
        <v>3.7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>
        <v>33110</v>
      </c>
      <c r="AN326" s="1">
        <v>17382</v>
      </c>
      <c r="AO326" s="4">
        <v>3744</v>
      </c>
      <c r="AP326" s="1">
        <v>1966</v>
      </c>
      <c r="AQ326" s="1"/>
      <c r="AR326" s="1"/>
      <c r="AS326" s="1"/>
      <c r="AT326" s="1"/>
      <c r="AU326" s="1"/>
      <c r="AV326" s="1"/>
      <c r="AW326" s="1"/>
      <c r="AX326" s="1"/>
      <c r="AY326" s="4"/>
      <c r="AZ326" s="1"/>
      <c r="BA326" s="4"/>
      <c r="BB326" s="4"/>
      <c r="BC326" s="4"/>
      <c r="BD326" s="1"/>
      <c r="BE326" s="1"/>
      <c r="BF326" s="1"/>
    </row>
    <row r="327" spans="1:58">
      <c r="A327" s="1">
        <v>7646</v>
      </c>
      <c r="B327" s="1">
        <v>2021</v>
      </c>
      <c r="C327" s="1" t="s">
        <v>123</v>
      </c>
      <c r="D327" s="1" t="s">
        <v>842</v>
      </c>
      <c r="E327" s="1">
        <v>58356</v>
      </c>
      <c r="F327" s="1" t="s">
        <v>992</v>
      </c>
      <c r="G327" s="1">
        <v>15477</v>
      </c>
      <c r="H327" s="1" t="s">
        <v>1044</v>
      </c>
      <c r="I327" s="1">
        <v>63068</v>
      </c>
      <c r="J327" s="1" t="s">
        <v>994</v>
      </c>
      <c r="K327" s="1" t="s">
        <v>995</v>
      </c>
      <c r="L327" s="1" t="s">
        <v>996</v>
      </c>
      <c r="M327" s="1" t="s">
        <v>997</v>
      </c>
      <c r="N327" s="1" t="s">
        <v>998</v>
      </c>
      <c r="O327" s="1" t="s">
        <v>999</v>
      </c>
      <c r="P327" s="1" t="s">
        <v>996</v>
      </c>
      <c r="Q327" s="1" t="s">
        <v>1000</v>
      </c>
      <c r="R327" s="1" t="s">
        <v>1003</v>
      </c>
      <c r="S327" s="1" t="s">
        <v>1004</v>
      </c>
      <c r="T327" s="1">
        <v>40.301409</v>
      </c>
      <c r="U327" s="1">
        <v>-74.722116999999997</v>
      </c>
      <c r="V327" s="1"/>
      <c r="W327" s="1">
        <v>1</v>
      </c>
      <c r="X327" s="1">
        <v>1</v>
      </c>
      <c r="Y327" s="1" t="s">
        <v>128</v>
      </c>
      <c r="Z327" s="4" t="s">
        <v>38</v>
      </c>
      <c r="AA327" s="1"/>
      <c r="AB327" s="4">
        <v>0.16653000000000001</v>
      </c>
      <c r="AC327" s="4">
        <v>5.2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>
        <v>67082</v>
      </c>
      <c r="AN327" s="1">
        <v>35219</v>
      </c>
      <c r="AO327" s="4">
        <v>7586</v>
      </c>
      <c r="AP327" s="1">
        <v>3983</v>
      </c>
      <c r="AQ327" s="1"/>
      <c r="AR327" s="1"/>
      <c r="AS327" s="1"/>
      <c r="AT327" s="1"/>
      <c r="AU327" s="1"/>
      <c r="AV327" s="1"/>
      <c r="AW327" s="1"/>
      <c r="AX327" s="1"/>
      <c r="AY327" s="4"/>
      <c r="AZ327" s="1"/>
      <c r="BA327" s="4"/>
      <c r="BB327" s="4"/>
      <c r="BC327" s="4"/>
      <c r="BD327" s="1"/>
      <c r="BE327" s="1"/>
      <c r="BF327" s="1"/>
    </row>
    <row r="328" spans="1:58">
      <c r="A328" s="1">
        <v>7647</v>
      </c>
      <c r="B328" s="1">
        <v>2021</v>
      </c>
      <c r="C328" s="1" t="s">
        <v>123</v>
      </c>
      <c r="D328" s="1" t="s">
        <v>844</v>
      </c>
      <c r="E328" s="1">
        <v>63404</v>
      </c>
      <c r="F328" s="1" t="s">
        <v>992</v>
      </c>
      <c r="G328" s="1">
        <v>15477</v>
      </c>
      <c r="H328" s="1" t="s">
        <v>1031</v>
      </c>
      <c r="I328" s="1">
        <v>61944</v>
      </c>
      <c r="J328" s="1" t="s">
        <v>994</v>
      </c>
      <c r="K328" s="1" t="s">
        <v>995</v>
      </c>
      <c r="L328" s="1" t="s">
        <v>996</v>
      </c>
      <c r="M328" s="1" t="s">
        <v>997</v>
      </c>
      <c r="N328" s="1" t="s">
        <v>998</v>
      </c>
      <c r="O328" s="1" t="s">
        <v>999</v>
      </c>
      <c r="P328" s="1" t="s">
        <v>996</v>
      </c>
      <c r="Q328" s="1" t="s">
        <v>1000</v>
      </c>
      <c r="R328" s="1" t="s">
        <v>1001</v>
      </c>
      <c r="S328" s="1" t="s">
        <v>1002</v>
      </c>
      <c r="T328" s="1">
        <v>40.573700000000002</v>
      </c>
      <c r="U328" s="1">
        <v>-74.629469999999998</v>
      </c>
      <c r="V328" s="1"/>
      <c r="W328" s="1">
        <v>1</v>
      </c>
      <c r="X328" s="1">
        <v>1</v>
      </c>
      <c r="Y328" s="1" t="s">
        <v>128</v>
      </c>
      <c r="Z328" s="4" t="s">
        <v>38</v>
      </c>
      <c r="AA328" s="1"/>
      <c r="AB328" s="4">
        <v>0.13014000000000001</v>
      </c>
      <c r="AC328" s="4">
        <v>1.5</v>
      </c>
      <c r="AD328" s="1"/>
      <c r="AE328" s="1"/>
      <c r="AF328" s="1"/>
      <c r="AG328" s="1"/>
      <c r="AH328" s="1"/>
      <c r="AI328" s="1"/>
      <c r="AJ328" s="1"/>
      <c r="AK328" s="1"/>
      <c r="AL328" s="1"/>
      <c r="AM328" s="1">
        <v>15122</v>
      </c>
      <c r="AN328" s="1">
        <v>7938</v>
      </c>
      <c r="AO328" s="4">
        <v>1710</v>
      </c>
      <c r="AP328" s="1">
        <v>898</v>
      </c>
      <c r="AQ328" s="1"/>
      <c r="AR328" s="1"/>
      <c r="AS328" s="1"/>
      <c r="AT328" s="1"/>
      <c r="AU328" s="1"/>
      <c r="AV328" s="1"/>
      <c r="AW328" s="1"/>
      <c r="AX328" s="1"/>
      <c r="AY328" s="4"/>
      <c r="AZ328" s="1"/>
      <c r="BA328" s="4"/>
      <c r="BB328" s="4"/>
      <c r="BC328" s="4"/>
      <c r="BD328" s="1"/>
      <c r="BE328" s="1"/>
      <c r="BF328" s="1"/>
    </row>
    <row r="329" spans="1:58">
      <c r="A329" s="1">
        <v>7648</v>
      </c>
      <c r="B329" s="1">
        <v>2021</v>
      </c>
      <c r="C329" s="1" t="s">
        <v>123</v>
      </c>
      <c r="D329" s="1" t="s">
        <v>845</v>
      </c>
      <c r="E329" s="1">
        <v>60771</v>
      </c>
      <c r="F329" s="1" t="s">
        <v>1022</v>
      </c>
      <c r="G329" s="1">
        <v>963</v>
      </c>
      <c r="H329" s="1" t="s">
        <v>1031</v>
      </c>
      <c r="I329" s="1">
        <v>61944</v>
      </c>
      <c r="J329" s="1" t="s">
        <v>994</v>
      </c>
      <c r="K329" s="1" t="s">
        <v>995</v>
      </c>
      <c r="L329" s="1" t="s">
        <v>996</v>
      </c>
      <c r="M329" s="1" t="s">
        <v>997</v>
      </c>
      <c r="N329" s="1" t="s">
        <v>998</v>
      </c>
      <c r="O329" s="1" t="s">
        <v>999</v>
      </c>
      <c r="P329" s="1" t="s">
        <v>996</v>
      </c>
      <c r="Q329" s="1" t="s">
        <v>1000</v>
      </c>
      <c r="R329" s="1" t="s">
        <v>1079</v>
      </c>
      <c r="S329" s="1" t="s">
        <v>1080</v>
      </c>
      <c r="T329" s="1">
        <v>39.760171999999997</v>
      </c>
      <c r="U329" s="1">
        <v>-75.014791000000002</v>
      </c>
      <c r="V329" s="1"/>
      <c r="W329" s="1">
        <v>1</v>
      </c>
      <c r="X329" s="1">
        <v>1</v>
      </c>
      <c r="Y329" s="1" t="s">
        <v>128</v>
      </c>
      <c r="Z329" s="4" t="s">
        <v>38</v>
      </c>
      <c r="AA329" s="1"/>
      <c r="AB329" s="4">
        <v>0.10537000000000001</v>
      </c>
      <c r="AC329" s="4">
        <v>1.3</v>
      </c>
      <c r="AD329" s="1"/>
      <c r="AE329" s="1"/>
      <c r="AF329" s="1"/>
      <c r="AG329" s="1"/>
      <c r="AH329" s="1"/>
      <c r="AI329" s="1"/>
      <c r="AJ329" s="1"/>
      <c r="AK329" s="1"/>
      <c r="AL329" s="1"/>
      <c r="AM329" s="1">
        <v>10613</v>
      </c>
      <c r="AN329" s="1">
        <v>5572</v>
      </c>
      <c r="AO329" s="4">
        <v>1200</v>
      </c>
      <c r="AP329" s="1">
        <v>630</v>
      </c>
      <c r="AQ329" s="1"/>
      <c r="AR329" s="1"/>
      <c r="AS329" s="1"/>
      <c r="AT329" s="1"/>
      <c r="AU329" s="1"/>
      <c r="AV329" s="1"/>
      <c r="AW329" s="1"/>
      <c r="AX329" s="1"/>
      <c r="AY329" s="4"/>
      <c r="AZ329" s="1"/>
      <c r="BA329" s="4"/>
      <c r="BB329" s="4"/>
      <c r="BC329" s="4"/>
      <c r="BD329" s="1"/>
      <c r="BE329" s="1"/>
      <c r="BF329" s="1"/>
    </row>
    <row r="330" spans="1:58">
      <c r="A330" s="1">
        <v>7649</v>
      </c>
      <c r="B330" s="1">
        <v>2021</v>
      </c>
      <c r="C330" s="1" t="s">
        <v>123</v>
      </c>
      <c r="D330" s="1" t="s">
        <v>846</v>
      </c>
      <c r="E330" s="1">
        <v>58483</v>
      </c>
      <c r="F330" s="1" t="s">
        <v>1005</v>
      </c>
      <c r="G330" s="1">
        <v>9726</v>
      </c>
      <c r="H330" s="1" t="s">
        <v>1230</v>
      </c>
      <c r="I330" s="1">
        <v>58469</v>
      </c>
      <c r="J330" s="1" t="s">
        <v>994</v>
      </c>
      <c r="K330" s="1" t="s">
        <v>995</v>
      </c>
      <c r="L330" s="1" t="s">
        <v>996</v>
      </c>
      <c r="M330" s="1" t="s">
        <v>997</v>
      </c>
      <c r="N330" s="1" t="s">
        <v>998</v>
      </c>
      <c r="O330" s="1" t="s">
        <v>999</v>
      </c>
      <c r="P330" s="1" t="s">
        <v>996</v>
      </c>
      <c r="Q330" s="1" t="s">
        <v>1000</v>
      </c>
      <c r="R330" s="1" t="s">
        <v>1047</v>
      </c>
      <c r="S330" s="1" t="s">
        <v>1048</v>
      </c>
      <c r="T330" s="1">
        <v>40.263888999999999</v>
      </c>
      <c r="U330" s="1">
        <v>-74.084166999999994</v>
      </c>
      <c r="V330" s="1"/>
      <c r="W330" s="1">
        <v>1</v>
      </c>
      <c r="X330" s="1">
        <v>1</v>
      </c>
      <c r="Y330" s="1" t="s">
        <v>128</v>
      </c>
      <c r="Z330" s="4" t="s">
        <v>38</v>
      </c>
      <c r="AA330" s="1"/>
      <c r="AB330" s="4">
        <v>0.16545000000000001</v>
      </c>
      <c r="AC330" s="4">
        <v>16</v>
      </c>
      <c r="AD330" s="1"/>
      <c r="AE330" s="1"/>
      <c r="AF330" s="1"/>
      <c r="AG330" s="1"/>
      <c r="AH330" s="1"/>
      <c r="AI330" s="1"/>
      <c r="AJ330" s="1"/>
      <c r="AK330" s="1"/>
      <c r="AL330" s="1"/>
      <c r="AM330" s="1">
        <v>205061</v>
      </c>
      <c r="AN330" s="1">
        <v>107655</v>
      </c>
      <c r="AO330" s="4">
        <v>23189</v>
      </c>
      <c r="AP330" s="1">
        <v>12174</v>
      </c>
      <c r="AQ330" s="1"/>
      <c r="AR330" s="1"/>
      <c r="AS330" s="1"/>
      <c r="AT330" s="1"/>
      <c r="AU330" s="1"/>
      <c r="AV330" s="1"/>
      <c r="AW330" s="1"/>
      <c r="AX330" s="1"/>
      <c r="AY330" s="4"/>
      <c r="AZ330" s="1"/>
      <c r="BA330" s="4"/>
      <c r="BB330" s="4"/>
      <c r="BC330" s="4"/>
      <c r="BD330" s="1"/>
      <c r="BE330" s="1"/>
      <c r="BF330" s="1"/>
    </row>
    <row r="331" spans="1:58">
      <c r="A331" s="1">
        <v>7650</v>
      </c>
      <c r="B331" s="1">
        <v>2021</v>
      </c>
      <c r="C331" s="1" t="s">
        <v>123</v>
      </c>
      <c r="D331" s="1" t="s">
        <v>847</v>
      </c>
      <c r="E331" s="1">
        <v>58917</v>
      </c>
      <c r="F331" s="1" t="s">
        <v>1005</v>
      </c>
      <c r="G331" s="1">
        <v>9726</v>
      </c>
      <c r="H331" s="1" t="s">
        <v>1113</v>
      </c>
      <c r="I331" s="1">
        <v>58753</v>
      </c>
      <c r="J331" s="1" t="s">
        <v>1017</v>
      </c>
      <c r="K331" s="1" t="s">
        <v>995</v>
      </c>
      <c r="L331" s="1" t="s">
        <v>996</v>
      </c>
      <c r="M331" s="1" t="s">
        <v>997</v>
      </c>
      <c r="N331" s="1" t="s">
        <v>998</v>
      </c>
      <c r="O331" s="1" t="s">
        <v>999</v>
      </c>
      <c r="P331" s="1" t="s">
        <v>996</v>
      </c>
      <c r="Q331" s="1" t="s">
        <v>1000</v>
      </c>
      <c r="R331" s="1" t="s">
        <v>1014</v>
      </c>
      <c r="S331" s="1" t="s">
        <v>1015</v>
      </c>
      <c r="T331" s="1">
        <v>40.815277999999999</v>
      </c>
      <c r="U331" s="1">
        <v>-74.475832999999994</v>
      </c>
      <c r="V331" s="1"/>
      <c r="W331" s="1">
        <v>1</v>
      </c>
      <c r="X331" s="1">
        <v>1</v>
      </c>
      <c r="Y331" s="1" t="s">
        <v>128</v>
      </c>
      <c r="Z331" s="4" t="s">
        <v>38</v>
      </c>
      <c r="AA331" s="1"/>
      <c r="AB331" s="4">
        <v>0.15947</v>
      </c>
      <c r="AC331" s="4">
        <v>1</v>
      </c>
      <c r="AD331" s="1"/>
      <c r="AE331" s="1"/>
      <c r="AF331" s="1"/>
      <c r="AG331" s="1"/>
      <c r="AH331" s="1"/>
      <c r="AI331" s="1"/>
      <c r="AJ331" s="1"/>
      <c r="AK331" s="1"/>
      <c r="AL331" s="1"/>
      <c r="AM331" s="1">
        <v>12353</v>
      </c>
      <c r="AN331" s="1">
        <v>6486</v>
      </c>
      <c r="AO331" s="4">
        <v>1397</v>
      </c>
      <c r="AP331" s="1">
        <v>733</v>
      </c>
      <c r="AQ331" s="1"/>
      <c r="AR331" s="1"/>
      <c r="AS331" s="1"/>
      <c r="AT331" s="1"/>
      <c r="AU331" s="1"/>
      <c r="AV331" s="1"/>
      <c r="AW331" s="1"/>
      <c r="AX331" s="1"/>
      <c r="AY331" s="4"/>
      <c r="AZ331" s="1"/>
      <c r="BA331" s="4"/>
      <c r="BB331" s="4"/>
      <c r="BC331" s="4"/>
      <c r="BD331" s="1"/>
      <c r="BE331" s="1"/>
      <c r="BF331" s="1"/>
    </row>
    <row r="332" spans="1:58">
      <c r="A332" s="1">
        <v>7651</v>
      </c>
      <c r="B332" s="1">
        <v>2021</v>
      </c>
      <c r="C332" s="1" t="s">
        <v>123</v>
      </c>
      <c r="D332" s="1" t="s">
        <v>849</v>
      </c>
      <c r="E332" s="1">
        <v>58364</v>
      </c>
      <c r="F332" s="1" t="s">
        <v>1005</v>
      </c>
      <c r="G332" s="1">
        <v>9726</v>
      </c>
      <c r="H332" s="1" t="s">
        <v>1031</v>
      </c>
      <c r="I332" s="1">
        <v>61944</v>
      </c>
      <c r="J332" s="1" t="s">
        <v>994</v>
      </c>
      <c r="K332" s="1" t="s">
        <v>995</v>
      </c>
      <c r="L332" s="1" t="s">
        <v>996</v>
      </c>
      <c r="M332" s="1" t="s">
        <v>997</v>
      </c>
      <c r="N332" s="1" t="s">
        <v>998</v>
      </c>
      <c r="O332" s="1" t="s">
        <v>999</v>
      </c>
      <c r="P332" s="1" t="s">
        <v>996</v>
      </c>
      <c r="Q332" s="1" t="s">
        <v>1000</v>
      </c>
      <c r="R332" s="1" t="s">
        <v>1033</v>
      </c>
      <c r="S332" s="1" t="s">
        <v>1034</v>
      </c>
      <c r="T332" s="1">
        <v>41.200277999999997</v>
      </c>
      <c r="U332" s="1">
        <v>-74.491944000000004</v>
      </c>
      <c r="V332" s="1"/>
      <c r="W332" s="1">
        <v>1</v>
      </c>
      <c r="X332" s="1">
        <v>1</v>
      </c>
      <c r="Y332" s="1" t="s">
        <v>128</v>
      </c>
      <c r="Z332" s="4" t="s">
        <v>38</v>
      </c>
      <c r="AA332" s="1"/>
      <c r="AB332" s="4">
        <v>0.15448999999999999</v>
      </c>
      <c r="AC332" s="4">
        <v>3</v>
      </c>
      <c r="AD332" s="1"/>
      <c r="AE332" s="1"/>
      <c r="AF332" s="1"/>
      <c r="AG332" s="1"/>
      <c r="AH332" s="1"/>
      <c r="AI332" s="1"/>
      <c r="AJ332" s="1"/>
      <c r="AK332" s="1"/>
      <c r="AL332" s="1"/>
      <c r="AM332" s="1">
        <v>35903</v>
      </c>
      <c r="AN332" s="1">
        <v>18848</v>
      </c>
      <c r="AO332" s="4">
        <v>4060</v>
      </c>
      <c r="AP332" s="1">
        <v>2131</v>
      </c>
      <c r="AQ332" s="1"/>
      <c r="AR332" s="1"/>
      <c r="AS332" s="1"/>
      <c r="AT332" s="1"/>
      <c r="AU332" s="1"/>
      <c r="AV332" s="1"/>
      <c r="AW332" s="1"/>
      <c r="AX332" s="1"/>
      <c r="AY332" s="4"/>
      <c r="AZ332" s="1"/>
      <c r="BA332" s="4"/>
      <c r="BB332" s="4"/>
      <c r="BC332" s="4"/>
      <c r="BD332" s="1"/>
      <c r="BE332" s="1"/>
      <c r="BF332" s="1"/>
    </row>
    <row r="333" spans="1:58">
      <c r="A333" s="1">
        <v>7652</v>
      </c>
      <c r="B333" s="1">
        <v>2021</v>
      </c>
      <c r="C333" s="1" t="s">
        <v>123</v>
      </c>
      <c r="D333" s="1" t="s">
        <v>851</v>
      </c>
      <c r="E333" s="1">
        <v>57815</v>
      </c>
      <c r="F333" s="1" t="s">
        <v>992</v>
      </c>
      <c r="G333" s="1">
        <v>15477</v>
      </c>
      <c r="H333" s="1" t="s">
        <v>1211</v>
      </c>
      <c r="I333" s="1">
        <v>57130</v>
      </c>
      <c r="J333" s="1" t="s">
        <v>1017</v>
      </c>
      <c r="K333" s="1" t="s">
        <v>995</v>
      </c>
      <c r="L333" s="1" t="s">
        <v>996</v>
      </c>
      <c r="M333" s="1" t="s">
        <v>1007</v>
      </c>
      <c r="N333" s="1" t="s">
        <v>998</v>
      </c>
      <c r="O333" s="1" t="s">
        <v>999</v>
      </c>
      <c r="P333" s="1" t="s">
        <v>996</v>
      </c>
      <c r="Q333" s="1" t="s">
        <v>1000</v>
      </c>
      <c r="R333" s="1" t="s">
        <v>1003</v>
      </c>
      <c r="S333" s="1" t="s">
        <v>1004</v>
      </c>
      <c r="T333" s="1">
        <v>40.292777999999998</v>
      </c>
      <c r="U333" s="1">
        <v>-74.847222000000002</v>
      </c>
      <c r="V333" s="1"/>
      <c r="W333" s="1">
        <v>1</v>
      </c>
      <c r="X333" s="1">
        <v>1</v>
      </c>
      <c r="Y333" s="1" t="s">
        <v>128</v>
      </c>
      <c r="Z333" s="4" t="s">
        <v>38</v>
      </c>
      <c r="AA333" s="1"/>
      <c r="AB333" s="4">
        <v>0.14957000000000001</v>
      </c>
      <c r="AC333" s="4">
        <v>4.0999999999999996</v>
      </c>
      <c r="AD333" s="1"/>
      <c r="AE333" s="1"/>
      <c r="AF333" s="1"/>
      <c r="AG333" s="1"/>
      <c r="AH333" s="1"/>
      <c r="AI333" s="1"/>
      <c r="AJ333" s="1"/>
      <c r="AK333" s="1"/>
      <c r="AL333" s="1"/>
      <c r="AM333" s="1">
        <v>47505</v>
      </c>
      <c r="AN333" s="1">
        <v>24940</v>
      </c>
      <c r="AO333" s="4">
        <v>5372</v>
      </c>
      <c r="AP333" s="1">
        <v>2820</v>
      </c>
      <c r="AQ333" s="1"/>
      <c r="AR333" s="1"/>
      <c r="AS333" s="1"/>
      <c r="AT333" s="1"/>
      <c r="AU333" s="1"/>
      <c r="AV333" s="1"/>
      <c r="AW333" s="1"/>
      <c r="AX333" s="1"/>
      <c r="AY333" s="4"/>
      <c r="AZ333" s="1"/>
      <c r="BA333" s="4"/>
      <c r="BB333" s="4"/>
      <c r="BC333" s="4"/>
      <c r="BD333" s="1"/>
      <c r="BE333" s="1"/>
      <c r="BF333" s="1"/>
    </row>
    <row r="334" spans="1:58">
      <c r="A334" s="1">
        <v>7653</v>
      </c>
      <c r="B334" s="1">
        <v>2021</v>
      </c>
      <c r="C334" s="1" t="s">
        <v>123</v>
      </c>
      <c r="D334" s="1" t="s">
        <v>852</v>
      </c>
      <c r="E334" s="1">
        <v>57647</v>
      </c>
      <c r="F334" s="1" t="s">
        <v>1005</v>
      </c>
      <c r="G334" s="1">
        <v>9726</v>
      </c>
      <c r="H334" s="1" t="s">
        <v>1170</v>
      </c>
      <c r="I334" s="1">
        <v>56976</v>
      </c>
      <c r="J334" s="1" t="s">
        <v>994</v>
      </c>
      <c r="K334" s="1" t="s">
        <v>995</v>
      </c>
      <c r="L334" s="1" t="s">
        <v>996</v>
      </c>
      <c r="M334" s="1" t="s">
        <v>997</v>
      </c>
      <c r="N334" s="1" t="s">
        <v>998</v>
      </c>
      <c r="O334" s="1" t="s">
        <v>999</v>
      </c>
      <c r="P334" s="1" t="s">
        <v>996</v>
      </c>
      <c r="Q334" s="1" t="s">
        <v>1000</v>
      </c>
      <c r="R334" s="1" t="s">
        <v>1014</v>
      </c>
      <c r="S334" s="1" t="s">
        <v>1015</v>
      </c>
      <c r="T334" s="1">
        <v>40.818888000000001</v>
      </c>
      <c r="U334" s="1">
        <v>-74.718610999999996</v>
      </c>
      <c r="V334" s="1"/>
      <c r="W334" s="1">
        <v>1</v>
      </c>
      <c r="X334" s="1">
        <v>1</v>
      </c>
      <c r="Y334" s="1" t="s">
        <v>128</v>
      </c>
      <c r="Z334" s="4" t="s">
        <v>38</v>
      </c>
      <c r="AA334" s="1"/>
      <c r="AB334" s="4">
        <v>0.12869</v>
      </c>
      <c r="AC334" s="4">
        <v>4.0999999999999996</v>
      </c>
      <c r="AD334" s="1"/>
      <c r="AE334" s="1"/>
      <c r="AF334" s="1"/>
      <c r="AG334" s="1"/>
      <c r="AH334" s="1"/>
      <c r="AI334" s="1"/>
      <c r="AJ334" s="1"/>
      <c r="AK334" s="1"/>
      <c r="AL334" s="1"/>
      <c r="AM334" s="1">
        <v>40874</v>
      </c>
      <c r="AN334" s="1">
        <v>21459</v>
      </c>
      <c r="AO334" s="4">
        <v>4622</v>
      </c>
      <c r="AP334" s="1">
        <v>2427</v>
      </c>
      <c r="AQ334" s="1"/>
      <c r="AR334" s="1"/>
      <c r="AS334" s="1"/>
      <c r="AT334" s="1"/>
      <c r="AU334" s="1"/>
      <c r="AV334" s="1"/>
      <c r="AW334" s="1"/>
      <c r="AX334" s="1"/>
      <c r="AY334" s="4"/>
      <c r="AZ334" s="1"/>
      <c r="BA334" s="4"/>
      <c r="BB334" s="4"/>
      <c r="BC334" s="4"/>
      <c r="BD334" s="1"/>
      <c r="BE334" s="1"/>
      <c r="BF334" s="1"/>
    </row>
    <row r="335" spans="1:58">
      <c r="A335" s="1">
        <v>7654</v>
      </c>
      <c r="B335" s="1">
        <v>2021</v>
      </c>
      <c r="C335" s="1" t="s">
        <v>123</v>
      </c>
      <c r="D335" s="1" t="s">
        <v>853</v>
      </c>
      <c r="E335" s="1">
        <v>57352</v>
      </c>
      <c r="F335" s="1" t="s">
        <v>992</v>
      </c>
      <c r="G335" s="1">
        <v>15477</v>
      </c>
      <c r="H335" s="1" t="s">
        <v>992</v>
      </c>
      <c r="I335" s="1">
        <v>15477</v>
      </c>
      <c r="J335" s="1" t="s">
        <v>1077</v>
      </c>
      <c r="K335" s="1" t="s">
        <v>995</v>
      </c>
      <c r="L335" s="1" t="s">
        <v>996</v>
      </c>
      <c r="M335" s="1" t="s">
        <v>997</v>
      </c>
      <c r="N335" s="1" t="s">
        <v>998</v>
      </c>
      <c r="O335" s="1" t="s">
        <v>999</v>
      </c>
      <c r="P335" s="1" t="s">
        <v>996</v>
      </c>
      <c r="Q335" s="1" t="s">
        <v>1000</v>
      </c>
      <c r="R335" s="1" t="s">
        <v>1003</v>
      </c>
      <c r="S335" s="1" t="s">
        <v>1004</v>
      </c>
      <c r="T335" s="1">
        <v>40.231400000000001</v>
      </c>
      <c r="U335" s="1">
        <v>-74.753900000000002</v>
      </c>
      <c r="V335" s="1"/>
      <c r="W335" s="1">
        <v>1</v>
      </c>
      <c r="X335" s="1">
        <v>1</v>
      </c>
      <c r="Y335" s="1" t="s">
        <v>128</v>
      </c>
      <c r="Z335" s="4" t="s">
        <v>38</v>
      </c>
      <c r="AA335" s="1"/>
      <c r="AB335" s="4">
        <v>0.13458999999999999</v>
      </c>
      <c r="AC335" s="4">
        <v>1</v>
      </c>
      <c r="AD335" s="1"/>
      <c r="AE335" s="1"/>
      <c r="AF335" s="1"/>
      <c r="AG335" s="1"/>
      <c r="AH335" s="1"/>
      <c r="AI335" s="1"/>
      <c r="AJ335" s="1"/>
      <c r="AK335" s="1"/>
      <c r="AL335" s="1"/>
      <c r="AM335" s="1">
        <v>10427</v>
      </c>
      <c r="AN335" s="1">
        <v>5473</v>
      </c>
      <c r="AO335" s="4">
        <v>1179</v>
      </c>
      <c r="AP335" s="1">
        <v>619</v>
      </c>
      <c r="AQ335" s="1"/>
      <c r="AR335" s="1"/>
      <c r="AS335" s="1"/>
      <c r="AT335" s="1"/>
      <c r="AU335" s="1"/>
      <c r="AV335" s="1"/>
      <c r="AW335" s="1"/>
      <c r="AX335" s="1"/>
      <c r="AY335" s="4"/>
      <c r="AZ335" s="1"/>
      <c r="BA335" s="4"/>
      <c r="BB335" s="4"/>
      <c r="BC335" s="4"/>
      <c r="BD335" s="1"/>
      <c r="BE335" s="1"/>
      <c r="BF335" s="1"/>
    </row>
    <row r="336" spans="1:58">
      <c r="A336" s="1">
        <v>7655</v>
      </c>
      <c r="B336" s="1">
        <v>2021</v>
      </c>
      <c r="C336" s="1" t="s">
        <v>123</v>
      </c>
      <c r="D336" s="1" t="s">
        <v>855</v>
      </c>
      <c r="E336" s="1">
        <v>50960</v>
      </c>
      <c r="F336" s="1" t="s">
        <v>992</v>
      </c>
      <c r="G336" s="1">
        <v>15477</v>
      </c>
      <c r="H336" s="1" t="s">
        <v>1231</v>
      </c>
      <c r="I336" s="1">
        <v>4440</v>
      </c>
      <c r="J336" s="1" t="s">
        <v>1017</v>
      </c>
      <c r="K336" s="1" t="s">
        <v>995</v>
      </c>
      <c r="L336" s="1" t="s">
        <v>996</v>
      </c>
      <c r="M336" s="1" t="s">
        <v>997</v>
      </c>
      <c r="N336" s="1" t="s">
        <v>998</v>
      </c>
      <c r="O336" s="1" t="s">
        <v>999</v>
      </c>
      <c r="P336" s="1" t="s">
        <v>996</v>
      </c>
      <c r="Q336" s="1" t="s">
        <v>1000</v>
      </c>
      <c r="R336" s="1" t="s">
        <v>1040</v>
      </c>
      <c r="S336" s="1" t="s">
        <v>1041</v>
      </c>
      <c r="T336" s="1">
        <v>40.601264</v>
      </c>
      <c r="U336" s="1">
        <v>-74.266372000000004</v>
      </c>
      <c r="V336" s="1"/>
      <c r="W336" s="1">
        <v>3</v>
      </c>
      <c r="X336" s="1">
        <v>1</v>
      </c>
      <c r="Y336" s="1" t="s">
        <v>282</v>
      </c>
      <c r="Z336" s="4" t="s">
        <v>29</v>
      </c>
      <c r="AA336" s="1"/>
      <c r="AB336" s="4">
        <v>0.79049000000000003</v>
      </c>
      <c r="AC336" s="4">
        <v>45</v>
      </c>
      <c r="AD336" s="1">
        <v>1.5846440047353E-2</v>
      </c>
      <c r="AE336" s="1" t="s">
        <v>1027</v>
      </c>
      <c r="AF336" s="1" t="s">
        <v>1027</v>
      </c>
      <c r="AG336" s="1">
        <v>0</v>
      </c>
      <c r="AH336" s="1"/>
      <c r="AI336" s="1">
        <v>1</v>
      </c>
      <c r="AJ336" s="1"/>
      <c r="AK336" s="1">
        <v>5460792.9189999998</v>
      </c>
      <c r="AL336" s="1">
        <v>2270852.7259999998</v>
      </c>
      <c r="AM336" s="1">
        <v>5460792.9189999998</v>
      </c>
      <c r="AN336" s="1">
        <v>2270852.7259999998</v>
      </c>
      <c r="AO336" s="4">
        <v>311612</v>
      </c>
      <c r="AP336" s="1">
        <v>128349</v>
      </c>
      <c r="AQ336" s="1">
        <v>576.09799999999996</v>
      </c>
      <c r="AR336" s="1">
        <v>239.881</v>
      </c>
      <c r="AS336" s="1">
        <v>9.4250000000000007</v>
      </c>
      <c r="AT336" s="1">
        <v>300282.94300000003</v>
      </c>
      <c r="AU336" s="1">
        <v>385248.27600000001</v>
      </c>
      <c r="AV336" s="1">
        <v>50563.836000000003</v>
      </c>
      <c r="AW336" s="1">
        <v>312632.55800000002</v>
      </c>
      <c r="AX336" s="1"/>
      <c r="AY336" s="4">
        <v>3.698</v>
      </c>
      <c r="AZ336" s="1">
        <v>3.738</v>
      </c>
      <c r="BA336" s="4">
        <v>0.06</v>
      </c>
      <c r="BB336" s="4">
        <v>1927.287</v>
      </c>
      <c r="BC336" s="4">
        <v>1.236</v>
      </c>
      <c r="BD336" s="1">
        <v>0.16200000000000001</v>
      </c>
      <c r="BE336" s="1">
        <v>2006.55</v>
      </c>
      <c r="BF336" s="1"/>
    </row>
    <row r="337" spans="1:58">
      <c r="A337" s="1">
        <v>7656</v>
      </c>
      <c r="B337" s="1">
        <v>2021</v>
      </c>
      <c r="C337" s="1" t="s">
        <v>123</v>
      </c>
      <c r="D337" s="1" t="s">
        <v>856</v>
      </c>
      <c r="E337" s="1">
        <v>58040</v>
      </c>
      <c r="F337" s="1" t="s">
        <v>992</v>
      </c>
      <c r="G337" s="1">
        <v>15477</v>
      </c>
      <c r="H337" s="1" t="s">
        <v>1044</v>
      </c>
      <c r="I337" s="1">
        <v>63068</v>
      </c>
      <c r="J337" s="1" t="s">
        <v>1017</v>
      </c>
      <c r="K337" s="1" t="s">
        <v>995</v>
      </c>
      <c r="L337" s="1" t="s">
        <v>996</v>
      </c>
      <c r="M337" s="1" t="s">
        <v>997</v>
      </c>
      <c r="N337" s="1" t="s">
        <v>998</v>
      </c>
      <c r="O337" s="1" t="s">
        <v>999</v>
      </c>
      <c r="P337" s="1" t="s">
        <v>996</v>
      </c>
      <c r="Q337" s="1" t="s">
        <v>1000</v>
      </c>
      <c r="R337" s="1" t="s">
        <v>1009</v>
      </c>
      <c r="S337" s="1" t="s">
        <v>1010</v>
      </c>
      <c r="T337" s="1">
        <v>40.320556000000003</v>
      </c>
      <c r="U337" s="1">
        <v>-74.501666999999998</v>
      </c>
      <c r="V337" s="1"/>
      <c r="W337" s="1">
        <v>2</v>
      </c>
      <c r="X337" s="1">
        <v>2</v>
      </c>
      <c r="Y337" s="1" t="s">
        <v>128</v>
      </c>
      <c r="Z337" s="4" t="s">
        <v>38</v>
      </c>
      <c r="AA337" s="1"/>
      <c r="AB337" s="4">
        <v>0.15895999999999999</v>
      </c>
      <c r="AC337" s="4">
        <v>2.8</v>
      </c>
      <c r="AD337" s="1"/>
      <c r="AE337" s="1"/>
      <c r="AF337" s="1"/>
      <c r="AG337" s="1"/>
      <c r="AH337" s="1"/>
      <c r="AI337" s="1"/>
      <c r="AJ337" s="1"/>
      <c r="AK337" s="1"/>
      <c r="AL337" s="1"/>
      <c r="AM337" s="1">
        <v>34480</v>
      </c>
      <c r="AN337" s="1">
        <v>18102</v>
      </c>
      <c r="AO337" s="4">
        <v>3899</v>
      </c>
      <c r="AP337" s="1">
        <v>2047</v>
      </c>
      <c r="AQ337" s="1"/>
      <c r="AR337" s="1"/>
      <c r="AS337" s="1"/>
      <c r="AT337" s="1"/>
      <c r="AU337" s="1"/>
      <c r="AV337" s="1"/>
      <c r="AW337" s="1"/>
      <c r="AX337" s="1"/>
      <c r="AY337" s="4"/>
      <c r="AZ337" s="1"/>
      <c r="BA337" s="4"/>
      <c r="BB337" s="4"/>
      <c r="BC337" s="4"/>
      <c r="BD337" s="1"/>
      <c r="BE337" s="1"/>
      <c r="BF337" s="1"/>
    </row>
    <row r="338" spans="1:58">
      <c r="A338" s="1">
        <v>7657</v>
      </c>
      <c r="B338" s="1">
        <v>2021</v>
      </c>
      <c r="C338" s="1" t="s">
        <v>123</v>
      </c>
      <c r="D338" s="1" t="s">
        <v>859</v>
      </c>
      <c r="E338" s="1">
        <v>60808</v>
      </c>
      <c r="F338" s="1" t="s">
        <v>992</v>
      </c>
      <c r="G338" s="1">
        <v>15477</v>
      </c>
      <c r="H338" s="1" t="s">
        <v>1232</v>
      </c>
      <c r="I338" s="1">
        <v>58677</v>
      </c>
      <c r="J338" s="1" t="s">
        <v>994</v>
      </c>
      <c r="K338" s="1" t="s">
        <v>995</v>
      </c>
      <c r="L338" s="1" t="s">
        <v>996</v>
      </c>
      <c r="M338" s="1" t="s">
        <v>997</v>
      </c>
      <c r="N338" s="1" t="s">
        <v>998</v>
      </c>
      <c r="O338" s="1" t="s">
        <v>999</v>
      </c>
      <c r="P338" s="1" t="s">
        <v>996</v>
      </c>
      <c r="Q338" s="1" t="s">
        <v>1000</v>
      </c>
      <c r="R338" s="1" t="s">
        <v>1009</v>
      </c>
      <c r="S338" s="1" t="s">
        <v>1010</v>
      </c>
      <c r="T338" s="1">
        <v>40.534413999999998</v>
      </c>
      <c r="U338" s="1">
        <v>-74.275153000000003</v>
      </c>
      <c r="V338" s="1"/>
      <c r="W338" s="1">
        <v>1</v>
      </c>
      <c r="X338" s="1">
        <v>1</v>
      </c>
      <c r="Y338" s="1" t="s">
        <v>128</v>
      </c>
      <c r="Z338" s="4" t="s">
        <v>38</v>
      </c>
      <c r="AA338" s="1"/>
      <c r="AB338" s="4">
        <v>0</v>
      </c>
      <c r="AC338" s="4">
        <v>6</v>
      </c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4">
        <v>0</v>
      </c>
      <c r="AP338" s="1">
        <v>0</v>
      </c>
      <c r="AQ338" s="1"/>
      <c r="AR338" s="1"/>
      <c r="AS338" s="1"/>
      <c r="AT338" s="1"/>
      <c r="AU338" s="1"/>
      <c r="AV338" s="1"/>
      <c r="AW338" s="1"/>
      <c r="AX338" s="1"/>
      <c r="AY338" s="4"/>
      <c r="AZ338" s="1"/>
      <c r="BA338" s="4"/>
      <c r="BB338" s="4"/>
      <c r="BC338" s="4"/>
      <c r="BD338" s="1"/>
      <c r="BE338" s="1"/>
      <c r="BF338" s="1"/>
    </row>
    <row r="339" spans="1:58">
      <c r="A339" s="1">
        <v>7658</v>
      </c>
      <c r="B339" s="1">
        <v>2021</v>
      </c>
      <c r="C339" s="1" t="s">
        <v>123</v>
      </c>
      <c r="D339" s="1" t="s">
        <v>861</v>
      </c>
      <c r="E339" s="1">
        <v>62612</v>
      </c>
      <c r="F339" s="1" t="s">
        <v>992</v>
      </c>
      <c r="G339" s="1">
        <v>15477</v>
      </c>
      <c r="H339" s="1" t="s">
        <v>1039</v>
      </c>
      <c r="I339" s="1">
        <v>62067</v>
      </c>
      <c r="J339" s="1" t="s">
        <v>994</v>
      </c>
      <c r="K339" s="1" t="s">
        <v>995</v>
      </c>
      <c r="L339" s="1" t="s">
        <v>996</v>
      </c>
      <c r="M339" s="1" t="s">
        <v>997</v>
      </c>
      <c r="N339" s="1" t="s">
        <v>998</v>
      </c>
      <c r="O339" s="1" t="s">
        <v>999</v>
      </c>
      <c r="P339" s="1" t="s">
        <v>996</v>
      </c>
      <c r="Q339" s="1" t="s">
        <v>1000</v>
      </c>
      <c r="R339" s="1" t="s">
        <v>1009</v>
      </c>
      <c r="S339" s="1" t="s">
        <v>1010</v>
      </c>
      <c r="T339" s="1">
        <v>40.313572999999998</v>
      </c>
      <c r="U339" s="1">
        <v>-74.484700000000004</v>
      </c>
      <c r="V339" s="1"/>
      <c r="W339" s="1">
        <v>1</v>
      </c>
      <c r="X339" s="1">
        <v>1</v>
      </c>
      <c r="Y339" s="1" t="s">
        <v>128</v>
      </c>
      <c r="Z339" s="4" t="s">
        <v>38</v>
      </c>
      <c r="AA339" s="1"/>
      <c r="AB339" s="4">
        <v>0.14468</v>
      </c>
      <c r="AC339" s="4">
        <v>1.9</v>
      </c>
      <c r="AD339" s="1"/>
      <c r="AE339" s="1"/>
      <c r="AF339" s="1"/>
      <c r="AG339" s="1"/>
      <c r="AH339" s="1"/>
      <c r="AI339" s="1"/>
      <c r="AJ339" s="1"/>
      <c r="AK339" s="1"/>
      <c r="AL339" s="1"/>
      <c r="AM339" s="1">
        <v>21292</v>
      </c>
      <c r="AN339" s="1">
        <v>11178</v>
      </c>
      <c r="AO339" s="4">
        <v>2408</v>
      </c>
      <c r="AP339" s="1">
        <v>1264</v>
      </c>
      <c r="AQ339" s="1"/>
      <c r="AR339" s="1"/>
      <c r="AS339" s="1"/>
      <c r="AT339" s="1"/>
      <c r="AU339" s="1"/>
      <c r="AV339" s="1"/>
      <c r="AW339" s="1"/>
      <c r="AX339" s="1"/>
      <c r="AY339" s="4"/>
      <c r="AZ339" s="1"/>
      <c r="BA339" s="4"/>
      <c r="BB339" s="4"/>
      <c r="BC339" s="4"/>
      <c r="BD339" s="1"/>
      <c r="BE339" s="1"/>
      <c r="BF339" s="1"/>
    </row>
    <row r="340" spans="1:58">
      <c r="A340" s="1">
        <v>7659</v>
      </c>
      <c r="B340" s="1">
        <v>2021</v>
      </c>
      <c r="C340" s="1" t="s">
        <v>123</v>
      </c>
      <c r="D340" s="1" t="s">
        <v>863</v>
      </c>
      <c r="E340" s="1">
        <v>50094</v>
      </c>
      <c r="F340" s="1" t="s">
        <v>992</v>
      </c>
      <c r="G340" s="1">
        <v>15477</v>
      </c>
      <c r="H340" s="1" t="s">
        <v>863</v>
      </c>
      <c r="I340" s="1">
        <v>19148</v>
      </c>
      <c r="J340" s="1" t="s">
        <v>1036</v>
      </c>
      <c r="K340" s="1" t="s">
        <v>995</v>
      </c>
      <c r="L340" s="1" t="s">
        <v>996</v>
      </c>
      <c r="M340" s="1" t="s">
        <v>997</v>
      </c>
      <c r="N340" s="1" t="s">
        <v>998</v>
      </c>
      <c r="O340" s="1" t="s">
        <v>999</v>
      </c>
      <c r="P340" s="1" t="s">
        <v>996</v>
      </c>
      <c r="Q340" s="1" t="s">
        <v>1000</v>
      </c>
      <c r="R340" s="1" t="s">
        <v>1003</v>
      </c>
      <c r="S340" s="1" t="s">
        <v>1004</v>
      </c>
      <c r="T340" s="1">
        <v>40.216700000000003</v>
      </c>
      <c r="U340" s="1">
        <v>-74.7667</v>
      </c>
      <c r="V340" s="1"/>
      <c r="W340" s="1">
        <v>1</v>
      </c>
      <c r="X340" s="1">
        <v>1</v>
      </c>
      <c r="Y340" s="1" t="s">
        <v>166</v>
      </c>
      <c r="Z340" s="4" t="s">
        <v>32</v>
      </c>
      <c r="AA340" s="1"/>
      <c r="AB340" s="4">
        <v>9.8999999999999999E-4</v>
      </c>
      <c r="AC340" s="4">
        <v>6</v>
      </c>
      <c r="AD340" s="1">
        <v>1</v>
      </c>
      <c r="AE340" s="1"/>
      <c r="AF340" s="1" t="s">
        <v>1027</v>
      </c>
      <c r="AG340" s="1">
        <v>262.39999999999998</v>
      </c>
      <c r="AH340" s="1">
        <v>0.67600000000000005</v>
      </c>
      <c r="AI340" s="1">
        <v>0.47418500000000002</v>
      </c>
      <c r="AJ340" s="1"/>
      <c r="AK340" s="1">
        <v>283.08800000000002</v>
      </c>
      <c r="AL340" s="1">
        <v>67.808000000000007</v>
      </c>
      <c r="AM340" s="1">
        <v>283.08800000000002</v>
      </c>
      <c r="AN340" s="1">
        <v>67.808000000000007</v>
      </c>
      <c r="AO340" s="4">
        <v>52</v>
      </c>
      <c r="AP340" s="1">
        <v>14</v>
      </c>
      <c r="AQ340" s="1">
        <v>0.32300000000000001</v>
      </c>
      <c r="AR340" s="1">
        <v>7.0000000000000007E-2</v>
      </c>
      <c r="AS340" s="1">
        <v>0</v>
      </c>
      <c r="AT340" s="1">
        <v>16.545000000000002</v>
      </c>
      <c r="AU340" s="1">
        <v>0.81599999999999995</v>
      </c>
      <c r="AV340" s="1">
        <v>0.11</v>
      </c>
      <c r="AW340" s="1">
        <v>16.571000000000002</v>
      </c>
      <c r="AX340" s="1"/>
      <c r="AY340" s="4">
        <v>12.42</v>
      </c>
      <c r="AZ340" s="1">
        <v>9.9580000000000002</v>
      </c>
      <c r="BA340" s="4">
        <v>1.4999999999999999E-2</v>
      </c>
      <c r="BB340" s="4">
        <v>636.33799999999997</v>
      </c>
      <c r="BC340" s="4">
        <v>1.6E-2</v>
      </c>
      <c r="BD340" s="1">
        <v>2E-3</v>
      </c>
      <c r="BE340" s="1">
        <v>637.36400000000003</v>
      </c>
      <c r="BF340" s="1"/>
    </row>
    <row r="341" spans="1:58">
      <c r="A341" s="1">
        <v>7660</v>
      </c>
      <c r="B341" s="1">
        <v>2021</v>
      </c>
      <c r="C341" s="1" t="s">
        <v>123</v>
      </c>
      <c r="D341" s="1" t="s">
        <v>865</v>
      </c>
      <c r="E341" s="1">
        <v>57742</v>
      </c>
      <c r="F341" s="1" t="s">
        <v>992</v>
      </c>
      <c r="G341" s="1">
        <v>15477</v>
      </c>
      <c r="H341" s="1" t="s">
        <v>1105</v>
      </c>
      <c r="I341" s="1">
        <v>57049</v>
      </c>
      <c r="J341" s="1" t="s">
        <v>994</v>
      </c>
      <c r="K341" s="1" t="s">
        <v>995</v>
      </c>
      <c r="L341" s="1" t="s">
        <v>996</v>
      </c>
      <c r="M341" s="1" t="s">
        <v>997</v>
      </c>
      <c r="N341" s="1" t="s">
        <v>998</v>
      </c>
      <c r="O341" s="1" t="s">
        <v>999</v>
      </c>
      <c r="P341" s="1" t="s">
        <v>996</v>
      </c>
      <c r="Q341" s="1" t="s">
        <v>1000</v>
      </c>
      <c r="R341" s="1" t="s">
        <v>1050</v>
      </c>
      <c r="S341" s="1" t="s">
        <v>1051</v>
      </c>
      <c r="T341" s="1">
        <v>39.490271</v>
      </c>
      <c r="U341" s="1">
        <v>-75.037391</v>
      </c>
      <c r="V341" s="1"/>
      <c r="W341" s="1">
        <v>1</v>
      </c>
      <c r="X341" s="1">
        <v>1</v>
      </c>
      <c r="Y341" s="1" t="s">
        <v>128</v>
      </c>
      <c r="Z341" s="4" t="s">
        <v>38</v>
      </c>
      <c r="AA341" s="1"/>
      <c r="AB341" s="4">
        <v>0.15567</v>
      </c>
      <c r="AC341" s="4">
        <v>1.1000000000000001</v>
      </c>
      <c r="AD341" s="1"/>
      <c r="AE341" s="1"/>
      <c r="AF341" s="1"/>
      <c r="AG341" s="1"/>
      <c r="AH341" s="1"/>
      <c r="AI341" s="1"/>
      <c r="AJ341" s="1"/>
      <c r="AK341" s="1"/>
      <c r="AL341" s="1"/>
      <c r="AM341" s="1">
        <v>13263</v>
      </c>
      <c r="AN341" s="1">
        <v>6964</v>
      </c>
      <c r="AO341" s="4">
        <v>1500</v>
      </c>
      <c r="AP341" s="1">
        <v>787</v>
      </c>
      <c r="AQ341" s="1"/>
      <c r="AR341" s="1"/>
      <c r="AS341" s="1"/>
      <c r="AT341" s="1"/>
      <c r="AU341" s="1"/>
      <c r="AV341" s="1"/>
      <c r="AW341" s="1"/>
      <c r="AX341" s="1"/>
      <c r="AY341" s="4"/>
      <c r="AZ341" s="1"/>
      <c r="BA341" s="4"/>
      <c r="BB341" s="4"/>
      <c r="BC341" s="4"/>
      <c r="BD341" s="1"/>
      <c r="BE341" s="1"/>
      <c r="BF341" s="1"/>
    </row>
    <row r="342" spans="1:58">
      <c r="A342" s="1">
        <v>7661</v>
      </c>
      <c r="B342" s="1">
        <v>2021</v>
      </c>
      <c r="C342" s="1" t="s">
        <v>123</v>
      </c>
      <c r="D342" s="1" t="s">
        <v>867</v>
      </c>
      <c r="E342" s="1">
        <v>57660</v>
      </c>
      <c r="F342" s="1" t="s">
        <v>1090</v>
      </c>
      <c r="G342" s="1">
        <v>19856</v>
      </c>
      <c r="H342" s="1" t="s">
        <v>1032</v>
      </c>
      <c r="I342" s="1">
        <v>56990</v>
      </c>
      <c r="J342" s="1" t="s">
        <v>994</v>
      </c>
      <c r="K342" s="1" t="s">
        <v>995</v>
      </c>
      <c r="L342" s="1" t="s">
        <v>996</v>
      </c>
      <c r="M342" s="1" t="s">
        <v>997</v>
      </c>
      <c r="N342" s="1" t="s">
        <v>998</v>
      </c>
      <c r="O342" s="1" t="s">
        <v>999</v>
      </c>
      <c r="P342" s="1" t="s">
        <v>996</v>
      </c>
      <c r="Q342" s="1" t="s">
        <v>1000</v>
      </c>
      <c r="R342" s="1" t="s">
        <v>1050</v>
      </c>
      <c r="S342" s="1" t="s">
        <v>1051</v>
      </c>
      <c r="T342" s="1">
        <v>39.417499999999997</v>
      </c>
      <c r="U342" s="1">
        <v>-74.973889</v>
      </c>
      <c r="V342" s="1"/>
      <c r="W342" s="1">
        <v>1</v>
      </c>
      <c r="X342" s="1">
        <v>1</v>
      </c>
      <c r="Y342" s="1" t="s">
        <v>128</v>
      </c>
      <c r="Z342" s="4" t="s">
        <v>38</v>
      </c>
      <c r="AA342" s="1"/>
      <c r="AB342" s="4">
        <v>0.16778000000000001</v>
      </c>
      <c r="AC342" s="4">
        <v>4</v>
      </c>
      <c r="AD342" s="1"/>
      <c r="AE342" s="1"/>
      <c r="AF342" s="1"/>
      <c r="AG342" s="1"/>
      <c r="AH342" s="1"/>
      <c r="AI342" s="1"/>
      <c r="AJ342" s="1"/>
      <c r="AK342" s="1"/>
      <c r="AL342" s="1"/>
      <c r="AM342" s="1">
        <v>51988</v>
      </c>
      <c r="AN342" s="1">
        <v>27293</v>
      </c>
      <c r="AO342" s="4">
        <v>5879</v>
      </c>
      <c r="AP342" s="1">
        <v>3086</v>
      </c>
      <c r="AQ342" s="1"/>
      <c r="AR342" s="1"/>
      <c r="AS342" s="1"/>
      <c r="AT342" s="1"/>
      <c r="AU342" s="1"/>
      <c r="AV342" s="1"/>
      <c r="AW342" s="1"/>
      <c r="AX342" s="1"/>
      <c r="AY342" s="4"/>
      <c r="AZ342" s="1"/>
      <c r="BA342" s="4"/>
      <c r="BB342" s="4"/>
      <c r="BC342" s="4"/>
      <c r="BD342" s="1"/>
      <c r="BE342" s="1"/>
      <c r="BF342" s="1"/>
    </row>
    <row r="343" spans="1:58">
      <c r="A343" s="1">
        <v>7662</v>
      </c>
      <c r="B343" s="1">
        <v>2021</v>
      </c>
      <c r="C343" s="1" t="s">
        <v>123</v>
      </c>
      <c r="D343" s="1" t="s">
        <v>869</v>
      </c>
      <c r="E343" s="1">
        <v>58123</v>
      </c>
      <c r="F343" s="1" t="s">
        <v>992</v>
      </c>
      <c r="G343" s="1">
        <v>15477</v>
      </c>
      <c r="H343" s="1" t="s">
        <v>1032</v>
      </c>
      <c r="I343" s="1">
        <v>56990</v>
      </c>
      <c r="J343" s="1" t="s">
        <v>994</v>
      </c>
      <c r="K343" s="1" t="s">
        <v>995</v>
      </c>
      <c r="L343" s="1" t="s">
        <v>996</v>
      </c>
      <c r="M343" s="1" t="s">
        <v>997</v>
      </c>
      <c r="N343" s="1" t="s">
        <v>998</v>
      </c>
      <c r="O343" s="1" t="s">
        <v>999</v>
      </c>
      <c r="P343" s="1" t="s">
        <v>996</v>
      </c>
      <c r="Q343" s="1" t="s">
        <v>1000</v>
      </c>
      <c r="R343" s="1" t="s">
        <v>1009</v>
      </c>
      <c r="S343" s="1" t="s">
        <v>1010</v>
      </c>
      <c r="T343" s="1">
        <v>40.51</v>
      </c>
      <c r="U343" s="1">
        <v>-74.328333000000001</v>
      </c>
      <c r="V343" s="1"/>
      <c r="W343" s="1">
        <v>1</v>
      </c>
      <c r="X343" s="1">
        <v>1</v>
      </c>
      <c r="Y343" s="1" t="s">
        <v>128</v>
      </c>
      <c r="Z343" s="4" t="s">
        <v>38</v>
      </c>
      <c r="AA343" s="1"/>
      <c r="AB343" s="4">
        <v>0.15479000000000001</v>
      </c>
      <c r="AC343" s="4">
        <v>2</v>
      </c>
      <c r="AD343" s="1"/>
      <c r="AE343" s="1"/>
      <c r="AF343" s="1"/>
      <c r="AG343" s="1"/>
      <c r="AH343" s="1"/>
      <c r="AI343" s="1"/>
      <c r="AJ343" s="1"/>
      <c r="AK343" s="1"/>
      <c r="AL343" s="1"/>
      <c r="AM343" s="1">
        <v>23982</v>
      </c>
      <c r="AN343" s="1">
        <v>12590</v>
      </c>
      <c r="AO343" s="4">
        <v>2712</v>
      </c>
      <c r="AP343" s="1">
        <v>1424</v>
      </c>
      <c r="AQ343" s="1"/>
      <c r="AR343" s="1"/>
      <c r="AS343" s="1"/>
      <c r="AT343" s="1"/>
      <c r="AU343" s="1"/>
      <c r="AV343" s="1"/>
      <c r="AW343" s="1"/>
      <c r="AX343" s="1"/>
      <c r="AY343" s="4"/>
      <c r="AZ343" s="1"/>
      <c r="BA343" s="4"/>
      <c r="BB343" s="4"/>
      <c r="BC343" s="4"/>
      <c r="BD343" s="1"/>
      <c r="BE343" s="1"/>
      <c r="BF343" s="1"/>
    </row>
    <row r="344" spans="1:58">
      <c r="A344" s="1">
        <v>7663</v>
      </c>
      <c r="B344" s="1">
        <v>2021</v>
      </c>
      <c r="C344" s="1" t="s">
        <v>123</v>
      </c>
      <c r="D344" s="1" t="s">
        <v>870</v>
      </c>
      <c r="E344" s="1">
        <v>56888</v>
      </c>
      <c r="F344" s="1" t="s">
        <v>1005</v>
      </c>
      <c r="G344" s="1">
        <v>9726</v>
      </c>
      <c r="H344" s="1" t="s">
        <v>1115</v>
      </c>
      <c r="I344" s="1">
        <v>57249</v>
      </c>
      <c r="J344" s="1" t="s">
        <v>994</v>
      </c>
      <c r="K344" s="1" t="s">
        <v>995</v>
      </c>
      <c r="L344" s="1" t="s">
        <v>996</v>
      </c>
      <c r="M344" s="1" t="s">
        <v>997</v>
      </c>
      <c r="N344" s="1" t="s">
        <v>998</v>
      </c>
      <c r="O344" s="1" t="s">
        <v>999</v>
      </c>
      <c r="P344" s="1" t="s">
        <v>996</v>
      </c>
      <c r="Q344" s="1" t="s">
        <v>1000</v>
      </c>
      <c r="R344" s="1" t="s">
        <v>1074</v>
      </c>
      <c r="S344" s="1" t="s">
        <v>1075</v>
      </c>
      <c r="T344" s="1">
        <v>40.788957000000003</v>
      </c>
      <c r="U344" s="1">
        <v>-75.106970000000004</v>
      </c>
      <c r="V344" s="1"/>
      <c r="W344" s="1">
        <v>4</v>
      </c>
      <c r="X344" s="1">
        <v>4</v>
      </c>
      <c r="Y344" s="1" t="s">
        <v>128</v>
      </c>
      <c r="Z344" s="4" t="s">
        <v>38</v>
      </c>
      <c r="AA344" s="1"/>
      <c r="AB344" s="4">
        <v>0.14782999999999999</v>
      </c>
      <c r="AC344" s="4">
        <v>2</v>
      </c>
      <c r="AD344" s="1"/>
      <c r="AE344" s="1"/>
      <c r="AF344" s="1"/>
      <c r="AG344" s="1"/>
      <c r="AH344" s="1"/>
      <c r="AI344" s="1"/>
      <c r="AJ344" s="1"/>
      <c r="AK344" s="1"/>
      <c r="AL344" s="1"/>
      <c r="AM344" s="1">
        <v>22905</v>
      </c>
      <c r="AN344" s="1">
        <v>12024</v>
      </c>
      <c r="AO344" s="4">
        <v>2590</v>
      </c>
      <c r="AP344" s="1">
        <v>1360</v>
      </c>
      <c r="AQ344" s="1"/>
      <c r="AR344" s="1"/>
      <c r="AS344" s="1"/>
      <c r="AT344" s="1"/>
      <c r="AU344" s="1"/>
      <c r="AV344" s="1"/>
      <c r="AW344" s="1"/>
      <c r="AX344" s="1"/>
      <c r="AY344" s="4"/>
      <c r="AZ344" s="1"/>
      <c r="BA344" s="4"/>
      <c r="BB344" s="4"/>
      <c r="BC344" s="4"/>
      <c r="BD344" s="1"/>
      <c r="BE344" s="1"/>
      <c r="BF344" s="1"/>
    </row>
    <row r="345" spans="1:58">
      <c r="A345" s="1">
        <v>7664</v>
      </c>
      <c r="B345" s="1">
        <v>2021</v>
      </c>
      <c r="C345" s="1" t="s">
        <v>123</v>
      </c>
      <c r="D345" s="1" t="s">
        <v>871</v>
      </c>
      <c r="E345" s="1">
        <v>57848</v>
      </c>
      <c r="F345" s="1" t="s">
        <v>1005</v>
      </c>
      <c r="G345" s="1">
        <v>9726</v>
      </c>
      <c r="H345" s="1" t="s">
        <v>1031</v>
      </c>
      <c r="I345" s="1">
        <v>61944</v>
      </c>
      <c r="J345" s="1" t="s">
        <v>994</v>
      </c>
      <c r="K345" s="1" t="s">
        <v>995</v>
      </c>
      <c r="L345" s="1" t="s">
        <v>996</v>
      </c>
      <c r="M345" s="1" t="s">
        <v>997</v>
      </c>
      <c r="N345" s="1" t="s">
        <v>998</v>
      </c>
      <c r="O345" s="1" t="s">
        <v>999</v>
      </c>
      <c r="P345" s="1" t="s">
        <v>996</v>
      </c>
      <c r="Q345" s="1" t="s">
        <v>1000</v>
      </c>
      <c r="R345" s="1" t="s">
        <v>1074</v>
      </c>
      <c r="S345" s="1" t="s">
        <v>1075</v>
      </c>
      <c r="T345" s="1">
        <v>40.831012000000001</v>
      </c>
      <c r="U345" s="1">
        <v>-75.015775000000005</v>
      </c>
      <c r="V345" s="1"/>
      <c r="W345" s="1">
        <v>1</v>
      </c>
      <c r="X345" s="1">
        <v>1</v>
      </c>
      <c r="Y345" s="1" t="s">
        <v>128</v>
      </c>
      <c r="Z345" s="4" t="s">
        <v>38</v>
      </c>
      <c r="AA345" s="1"/>
      <c r="AB345" s="4">
        <v>6.701E-2</v>
      </c>
      <c r="AC345" s="4">
        <v>1</v>
      </c>
      <c r="AD345" s="1"/>
      <c r="AE345" s="1"/>
      <c r="AF345" s="1"/>
      <c r="AG345" s="1"/>
      <c r="AH345" s="1"/>
      <c r="AI345" s="1"/>
      <c r="AJ345" s="1"/>
      <c r="AK345" s="1"/>
      <c r="AL345" s="1"/>
      <c r="AM345" s="1">
        <v>5191</v>
      </c>
      <c r="AN345" s="1">
        <v>2726</v>
      </c>
      <c r="AO345" s="4">
        <v>587</v>
      </c>
      <c r="AP345" s="1">
        <v>308</v>
      </c>
      <c r="AQ345" s="1"/>
      <c r="AR345" s="1"/>
      <c r="AS345" s="1"/>
      <c r="AT345" s="1"/>
      <c r="AU345" s="1"/>
      <c r="AV345" s="1"/>
      <c r="AW345" s="1"/>
      <c r="AX345" s="1"/>
      <c r="AY345" s="4"/>
      <c r="AZ345" s="1"/>
      <c r="BA345" s="4"/>
      <c r="BB345" s="4"/>
      <c r="BC345" s="4"/>
      <c r="BD345" s="1"/>
      <c r="BE345" s="1"/>
      <c r="BF345" s="1"/>
    </row>
    <row r="346" spans="1:58">
      <c r="A346" s="1">
        <v>7665</v>
      </c>
      <c r="B346" s="1">
        <v>2021</v>
      </c>
      <c r="C346" s="1" t="s">
        <v>123</v>
      </c>
      <c r="D346" s="1" t="s">
        <v>872</v>
      </c>
      <c r="E346" s="1">
        <v>57383</v>
      </c>
      <c r="F346" s="1" t="s">
        <v>992</v>
      </c>
      <c r="G346" s="1">
        <v>15477</v>
      </c>
      <c r="H346" s="1" t="s">
        <v>992</v>
      </c>
      <c r="I346" s="1">
        <v>15477</v>
      </c>
      <c r="J346" s="1" t="s">
        <v>1077</v>
      </c>
      <c r="K346" s="1" t="s">
        <v>995</v>
      </c>
      <c r="L346" s="1" t="s">
        <v>996</v>
      </c>
      <c r="M346" s="1" t="s">
        <v>997</v>
      </c>
      <c r="N346" s="1" t="s">
        <v>998</v>
      </c>
      <c r="O346" s="1" t="s">
        <v>999</v>
      </c>
      <c r="P346" s="1" t="s">
        <v>996</v>
      </c>
      <c r="Q346" s="1" t="s">
        <v>1000</v>
      </c>
      <c r="R346" s="1" t="s">
        <v>1018</v>
      </c>
      <c r="S346" s="1" t="s">
        <v>1019</v>
      </c>
      <c r="T346" s="1">
        <v>40.677199999999999</v>
      </c>
      <c r="U346" s="1">
        <v>-74.091899999999995</v>
      </c>
      <c r="V346" s="1"/>
      <c r="W346" s="1">
        <v>1</v>
      </c>
      <c r="X346" s="1">
        <v>1</v>
      </c>
      <c r="Y346" s="1" t="s">
        <v>128</v>
      </c>
      <c r="Z346" s="4" t="s">
        <v>38</v>
      </c>
      <c r="AA346" s="1"/>
      <c r="AB346" s="4">
        <v>0.15296999999999999</v>
      </c>
      <c r="AC346" s="4">
        <v>1.5</v>
      </c>
      <c r="AD346" s="1"/>
      <c r="AE346" s="1"/>
      <c r="AF346" s="1"/>
      <c r="AG346" s="1"/>
      <c r="AH346" s="1"/>
      <c r="AI346" s="1"/>
      <c r="AJ346" s="1"/>
      <c r="AK346" s="1"/>
      <c r="AL346" s="1"/>
      <c r="AM346" s="1">
        <v>17774</v>
      </c>
      <c r="AN346" s="1">
        <v>9331</v>
      </c>
      <c r="AO346" s="4">
        <v>2010</v>
      </c>
      <c r="AP346" s="1">
        <v>1055</v>
      </c>
      <c r="AQ346" s="1"/>
      <c r="AR346" s="1"/>
      <c r="AS346" s="1"/>
      <c r="AT346" s="1"/>
      <c r="AU346" s="1"/>
      <c r="AV346" s="1"/>
      <c r="AW346" s="1"/>
      <c r="AX346" s="1"/>
      <c r="AY346" s="4"/>
      <c r="AZ346" s="1"/>
      <c r="BA346" s="4"/>
      <c r="BB346" s="4"/>
      <c r="BC346" s="4"/>
      <c r="BD346" s="1"/>
      <c r="BE346" s="1"/>
      <c r="BF346" s="1"/>
    </row>
    <row r="347" spans="1:58">
      <c r="A347" s="1">
        <v>7666</v>
      </c>
      <c r="B347" s="1">
        <v>2021</v>
      </c>
      <c r="C347" s="1" t="s">
        <v>123</v>
      </c>
      <c r="D347" s="1" t="s">
        <v>874</v>
      </c>
      <c r="E347" s="1">
        <v>56963</v>
      </c>
      <c r="F347" s="1" t="s">
        <v>1022</v>
      </c>
      <c r="G347" s="1">
        <v>963</v>
      </c>
      <c r="H347" s="1" t="s">
        <v>1233</v>
      </c>
      <c r="I347" s="1">
        <v>56236</v>
      </c>
      <c r="J347" s="1" t="s">
        <v>994</v>
      </c>
      <c r="K347" s="1" t="s">
        <v>995</v>
      </c>
      <c r="L347" s="1" t="s">
        <v>996</v>
      </c>
      <c r="M347" s="1" t="s">
        <v>997</v>
      </c>
      <c r="N347" s="1" t="s">
        <v>998</v>
      </c>
      <c r="O347" s="1" t="s">
        <v>999</v>
      </c>
      <c r="P347" s="1" t="s">
        <v>996</v>
      </c>
      <c r="Q347" s="1" t="s">
        <v>1000</v>
      </c>
      <c r="R347" s="1" t="s">
        <v>1082</v>
      </c>
      <c r="S347" s="1" t="s">
        <v>1083</v>
      </c>
      <c r="T347" s="1">
        <v>39.8414</v>
      </c>
      <c r="U347" s="1">
        <v>-75.221400000000003</v>
      </c>
      <c r="V347" s="1" t="s">
        <v>1027</v>
      </c>
      <c r="W347" s="1">
        <v>2</v>
      </c>
      <c r="X347" s="1">
        <v>3</v>
      </c>
      <c r="Y347" s="1" t="s">
        <v>166</v>
      </c>
      <c r="Z347" s="4" t="s">
        <v>32</v>
      </c>
      <c r="AA347" s="1"/>
      <c r="AB347" s="4">
        <v>0.22478999999999999</v>
      </c>
      <c r="AC347" s="4">
        <v>754.6</v>
      </c>
      <c r="AD347" s="1">
        <v>0.95867814895631498</v>
      </c>
      <c r="AE347" s="1"/>
      <c r="AF347" s="1"/>
      <c r="AG347" s="1"/>
      <c r="AH347" s="1"/>
      <c r="AI347" s="1"/>
      <c r="AJ347" s="1"/>
      <c r="AK347" s="1">
        <v>11308461.524</v>
      </c>
      <c r="AL347" s="1">
        <v>7982449.2319999998</v>
      </c>
      <c r="AM347" s="1">
        <v>11308461.524</v>
      </c>
      <c r="AN347" s="1">
        <v>7982449.2319999998</v>
      </c>
      <c r="AO347" s="4">
        <v>1485949</v>
      </c>
      <c r="AP347" s="1">
        <v>1056447</v>
      </c>
      <c r="AQ347" s="1">
        <v>45.832000000000001</v>
      </c>
      <c r="AR347" s="1">
        <v>31.215</v>
      </c>
      <c r="AS347" s="1">
        <v>3.3919999999999999</v>
      </c>
      <c r="AT347" s="1">
        <v>672043.62800000003</v>
      </c>
      <c r="AU347" s="1">
        <v>24697.146000000001</v>
      </c>
      <c r="AV347" s="1">
        <v>2469.7150000000001</v>
      </c>
      <c r="AW347" s="1">
        <v>672720.33</v>
      </c>
      <c r="AX347" s="1"/>
      <c r="AY347" s="4">
        <v>6.2E-2</v>
      </c>
      <c r="AZ347" s="1">
        <v>5.8999999999999997E-2</v>
      </c>
      <c r="BA347" s="4">
        <v>5.0000000000000001E-3</v>
      </c>
      <c r="BB347" s="4">
        <v>904.53099999999995</v>
      </c>
      <c r="BC347" s="4">
        <v>1.7000000000000001E-2</v>
      </c>
      <c r="BD347" s="1">
        <v>2E-3</v>
      </c>
      <c r="BE347" s="1">
        <v>905.44200000000001</v>
      </c>
      <c r="BF347" s="1"/>
    </row>
    <row r="348" spans="1:58">
      <c r="A348" s="1">
        <v>7667</v>
      </c>
      <c r="B348" s="1">
        <v>2021</v>
      </c>
      <c r="C348" s="1" t="s">
        <v>123</v>
      </c>
      <c r="D348" s="1" t="s">
        <v>877</v>
      </c>
      <c r="E348" s="1">
        <v>59186</v>
      </c>
      <c r="F348" s="1" t="s">
        <v>992</v>
      </c>
      <c r="G348" s="1">
        <v>15477</v>
      </c>
      <c r="H348" s="1" t="s">
        <v>1032</v>
      </c>
      <c r="I348" s="1">
        <v>56990</v>
      </c>
      <c r="J348" s="1" t="s">
        <v>994</v>
      </c>
      <c r="K348" s="1" t="s">
        <v>995</v>
      </c>
      <c r="L348" s="1" t="s">
        <v>996</v>
      </c>
      <c r="M348" s="1" t="s">
        <v>997</v>
      </c>
      <c r="N348" s="1" t="s">
        <v>998</v>
      </c>
      <c r="O348" s="1" t="s">
        <v>999</v>
      </c>
      <c r="P348" s="1" t="s">
        <v>996</v>
      </c>
      <c r="Q348" s="1" t="s">
        <v>1000</v>
      </c>
      <c r="R348" s="1" t="s">
        <v>1029</v>
      </c>
      <c r="S348" s="1" t="s">
        <v>1030</v>
      </c>
      <c r="T348" s="1">
        <v>40.006667</v>
      </c>
      <c r="U348" s="1">
        <v>-74.730277999999998</v>
      </c>
      <c r="V348" s="1"/>
      <c r="W348" s="1">
        <v>1</v>
      </c>
      <c r="X348" s="1">
        <v>1</v>
      </c>
      <c r="Y348" s="1" t="s">
        <v>128</v>
      </c>
      <c r="Z348" s="4" t="s">
        <v>38</v>
      </c>
      <c r="AA348" s="1"/>
      <c r="AB348" s="4">
        <v>0.18847</v>
      </c>
      <c r="AC348" s="4">
        <v>7</v>
      </c>
      <c r="AD348" s="1"/>
      <c r="AE348" s="1"/>
      <c r="AF348" s="1"/>
      <c r="AG348" s="1"/>
      <c r="AH348" s="1"/>
      <c r="AI348" s="1"/>
      <c r="AJ348" s="1"/>
      <c r="AK348" s="1"/>
      <c r="AL348" s="1"/>
      <c r="AM348" s="1">
        <v>102196</v>
      </c>
      <c r="AN348" s="1">
        <v>53652</v>
      </c>
      <c r="AO348" s="4">
        <v>11557</v>
      </c>
      <c r="AP348" s="1">
        <v>6067</v>
      </c>
      <c r="AQ348" s="1"/>
      <c r="AR348" s="1"/>
      <c r="AS348" s="1"/>
      <c r="AT348" s="1"/>
      <c r="AU348" s="1"/>
      <c r="AV348" s="1"/>
      <c r="AW348" s="1"/>
      <c r="AX348" s="1"/>
      <c r="AY348" s="4"/>
      <c r="AZ348" s="1"/>
      <c r="BA348" s="4"/>
      <c r="BB348" s="4"/>
      <c r="BC348" s="4"/>
      <c r="BD348" s="1"/>
      <c r="BE348" s="1"/>
      <c r="BF348" s="1"/>
    </row>
    <row r="349" spans="1:58">
      <c r="A349" s="1">
        <v>7668</v>
      </c>
      <c r="B349" s="1">
        <v>2021</v>
      </c>
      <c r="C349" s="1" t="s">
        <v>123</v>
      </c>
      <c r="D349" s="1" t="s">
        <v>1234</v>
      </c>
      <c r="E349" s="1">
        <v>6776</v>
      </c>
      <c r="F349" s="1" t="s">
        <v>1090</v>
      </c>
      <c r="G349" s="1">
        <v>19856</v>
      </c>
      <c r="H349" s="1" t="s">
        <v>1090</v>
      </c>
      <c r="I349" s="1">
        <v>19856</v>
      </c>
      <c r="J349" s="1" t="s">
        <v>1077</v>
      </c>
      <c r="K349" s="1" t="s">
        <v>995</v>
      </c>
      <c r="L349" s="1" t="s">
        <v>996</v>
      </c>
      <c r="M349" s="1" t="s">
        <v>997</v>
      </c>
      <c r="N349" s="1" t="s">
        <v>998</v>
      </c>
      <c r="O349" s="1" t="s">
        <v>999</v>
      </c>
      <c r="P349" s="1" t="s">
        <v>996</v>
      </c>
      <c r="Q349" s="1" t="s">
        <v>1000</v>
      </c>
      <c r="R349" s="1" t="s">
        <v>1050</v>
      </c>
      <c r="S349" s="1" t="s">
        <v>1051</v>
      </c>
      <c r="T349" s="1">
        <v>39.491199999999999</v>
      </c>
      <c r="U349" s="1">
        <v>-75.048599999999993</v>
      </c>
      <c r="V349" s="1" t="s">
        <v>1027</v>
      </c>
      <c r="W349" s="1">
        <v>1</v>
      </c>
      <c r="X349" s="1">
        <v>1</v>
      </c>
      <c r="Y349" s="1" t="s">
        <v>218</v>
      </c>
      <c r="Z349" s="4" t="s">
        <v>36</v>
      </c>
      <c r="AA349" s="1"/>
      <c r="AB349" s="4">
        <v>9.2000000000000003E-4</v>
      </c>
      <c r="AC349" s="4">
        <v>27</v>
      </c>
      <c r="AD349" s="1">
        <v>1</v>
      </c>
      <c r="AE349" s="1"/>
      <c r="AF349" s="1"/>
      <c r="AG349" s="1"/>
      <c r="AH349" s="1"/>
      <c r="AI349" s="1"/>
      <c r="AJ349" s="1"/>
      <c r="AK349" s="1">
        <v>4308.8</v>
      </c>
      <c r="AL349" s="1">
        <v>3721.9</v>
      </c>
      <c r="AM349" s="1">
        <v>4308.8</v>
      </c>
      <c r="AN349" s="1">
        <v>3721.9</v>
      </c>
      <c r="AO349" s="4">
        <v>218</v>
      </c>
      <c r="AP349" s="1">
        <v>188</v>
      </c>
      <c r="AQ349" s="1">
        <v>0.41799999999999998</v>
      </c>
      <c r="AR349" s="1">
        <v>0.36899999999999999</v>
      </c>
      <c r="AS349" s="1">
        <v>5.0000000000000001E-3</v>
      </c>
      <c r="AT349" s="1">
        <v>348.8</v>
      </c>
      <c r="AU349" s="1">
        <v>26.335999999999999</v>
      </c>
      <c r="AV349" s="1">
        <v>5.2670000000000003</v>
      </c>
      <c r="AW349" s="1">
        <v>349.91399999999999</v>
      </c>
      <c r="AX349" s="1"/>
      <c r="AY349" s="4">
        <v>3.835</v>
      </c>
      <c r="AZ349" s="1">
        <v>3.9260000000000002</v>
      </c>
      <c r="BA349" s="4">
        <v>4.5999999999999999E-2</v>
      </c>
      <c r="BB349" s="4">
        <v>3200</v>
      </c>
      <c r="BC349" s="4">
        <v>0.121</v>
      </c>
      <c r="BD349" s="1">
        <v>2.4E-2</v>
      </c>
      <c r="BE349" s="1">
        <v>3210.22</v>
      </c>
      <c r="BF349" s="1"/>
    </row>
    <row r="350" spans="1:58">
      <c r="A350" s="1">
        <v>7669</v>
      </c>
      <c r="B350" s="1">
        <v>2021</v>
      </c>
      <c r="C350" s="1" t="s">
        <v>123</v>
      </c>
      <c r="D350" s="1" t="s">
        <v>879</v>
      </c>
      <c r="E350" s="1">
        <v>60500</v>
      </c>
      <c r="F350" s="1" t="s">
        <v>992</v>
      </c>
      <c r="G350" s="1">
        <v>15477</v>
      </c>
      <c r="H350" s="1" t="s">
        <v>1016</v>
      </c>
      <c r="I350" s="1">
        <v>60268</v>
      </c>
      <c r="J350" s="1" t="s">
        <v>1017</v>
      </c>
      <c r="K350" s="1" t="s">
        <v>995</v>
      </c>
      <c r="L350" s="1" t="s">
        <v>996</v>
      </c>
      <c r="M350" s="1" t="s">
        <v>997</v>
      </c>
      <c r="N350" s="1" t="s">
        <v>998</v>
      </c>
      <c r="O350" s="1" t="s">
        <v>999</v>
      </c>
      <c r="P350" s="1" t="s">
        <v>996</v>
      </c>
      <c r="Q350" s="1" t="s">
        <v>1000</v>
      </c>
      <c r="R350" s="1" t="s">
        <v>1018</v>
      </c>
      <c r="S350" s="1" t="s">
        <v>1019</v>
      </c>
      <c r="T350" s="1">
        <v>40.814092000000002</v>
      </c>
      <c r="U350" s="1">
        <v>-74.021325000000004</v>
      </c>
      <c r="V350" s="1"/>
      <c r="W350" s="1">
        <v>1</v>
      </c>
      <c r="X350" s="1">
        <v>1</v>
      </c>
      <c r="Y350" s="1" t="s">
        <v>128</v>
      </c>
      <c r="Z350" s="4" t="s">
        <v>38</v>
      </c>
      <c r="AA350" s="1"/>
      <c r="AB350" s="4">
        <v>4.8860000000000001E-2</v>
      </c>
      <c r="AC350" s="4">
        <v>1</v>
      </c>
      <c r="AD350" s="1"/>
      <c r="AE350" s="1"/>
      <c r="AF350" s="1"/>
      <c r="AG350" s="1"/>
      <c r="AH350" s="1"/>
      <c r="AI350" s="1"/>
      <c r="AJ350" s="1"/>
      <c r="AK350" s="1"/>
      <c r="AL350" s="1"/>
      <c r="AM350" s="1">
        <v>3784</v>
      </c>
      <c r="AN350" s="1">
        <v>1986</v>
      </c>
      <c r="AO350" s="4">
        <v>428</v>
      </c>
      <c r="AP350" s="1">
        <v>225</v>
      </c>
      <c r="AQ350" s="1"/>
      <c r="AR350" s="1"/>
      <c r="AS350" s="1"/>
      <c r="AT350" s="1"/>
      <c r="AU350" s="1"/>
      <c r="AV350" s="1"/>
      <c r="AW350" s="1"/>
      <c r="AX350" s="1"/>
      <c r="AY350" s="4"/>
      <c r="AZ350" s="1"/>
      <c r="BA350" s="4"/>
      <c r="BB350" s="4"/>
      <c r="BC350" s="4"/>
      <c r="BD350" s="1"/>
      <c r="BE350" s="1"/>
      <c r="BF350" s="1"/>
    </row>
    <row r="351" spans="1:58">
      <c r="A351" s="1">
        <v>7670</v>
      </c>
      <c r="B351" s="1">
        <v>2021</v>
      </c>
      <c r="C351" s="1" t="s">
        <v>123</v>
      </c>
      <c r="D351" s="1" t="s">
        <v>880</v>
      </c>
      <c r="E351" s="1">
        <v>50885</v>
      </c>
      <c r="F351" s="1" t="s">
        <v>992</v>
      </c>
      <c r="G351" s="1">
        <v>15477</v>
      </c>
      <c r="H351" s="1" t="s">
        <v>1235</v>
      </c>
      <c r="I351" s="1">
        <v>20541</v>
      </c>
      <c r="J351" s="1" t="s">
        <v>994</v>
      </c>
      <c r="K351" s="1" t="s">
        <v>995</v>
      </c>
      <c r="L351" s="1" t="s">
        <v>996</v>
      </c>
      <c r="M351" s="1" t="s">
        <v>997</v>
      </c>
      <c r="N351" s="1" t="s">
        <v>998</v>
      </c>
      <c r="O351" s="1" t="s">
        <v>999</v>
      </c>
      <c r="P351" s="1" t="s">
        <v>996</v>
      </c>
      <c r="Q351" s="1" t="s">
        <v>1000</v>
      </c>
      <c r="R351" s="1" t="s">
        <v>1082</v>
      </c>
      <c r="S351" s="1" t="s">
        <v>1083</v>
      </c>
      <c r="T351" s="1">
        <v>39.8733</v>
      </c>
      <c r="U351" s="1">
        <v>-75.138099999999994</v>
      </c>
      <c r="V351" s="1"/>
      <c r="W351" s="1">
        <v>2</v>
      </c>
      <c r="X351" s="1">
        <v>1</v>
      </c>
      <c r="Y351" s="1" t="s">
        <v>282</v>
      </c>
      <c r="Z351" s="4" t="s">
        <v>29</v>
      </c>
      <c r="AA351" s="1"/>
      <c r="AB351" s="4">
        <v>0.67595000000000005</v>
      </c>
      <c r="AC351" s="4">
        <v>14</v>
      </c>
      <c r="AD351" s="1">
        <v>0.206756903674712</v>
      </c>
      <c r="AE351" s="1" t="s">
        <v>1027</v>
      </c>
      <c r="AF351" s="1"/>
      <c r="AG351" s="1"/>
      <c r="AH351" s="1"/>
      <c r="AI351" s="1"/>
      <c r="AJ351" s="1"/>
      <c r="AK351" s="1">
        <v>1843907.2860000001</v>
      </c>
      <c r="AL351" s="1">
        <v>709358.68700000003</v>
      </c>
      <c r="AM351" s="1">
        <v>1843907.2860000001</v>
      </c>
      <c r="AN351" s="1">
        <v>709358.68700000003</v>
      </c>
      <c r="AO351" s="4">
        <v>82898</v>
      </c>
      <c r="AP351" s="1">
        <v>31905</v>
      </c>
      <c r="AQ351" s="1">
        <v>222.63</v>
      </c>
      <c r="AR351" s="1">
        <v>85.466999999999999</v>
      </c>
      <c r="AS351" s="1">
        <v>12.815</v>
      </c>
      <c r="AT351" s="1">
        <v>101392.24800000001</v>
      </c>
      <c r="AU351" s="1">
        <v>130084.34</v>
      </c>
      <c r="AV351" s="1">
        <v>17073.57</v>
      </c>
      <c r="AW351" s="1">
        <v>105562.265</v>
      </c>
      <c r="AX351" s="1"/>
      <c r="AY351" s="4">
        <v>5.3710000000000004</v>
      </c>
      <c r="AZ351" s="1">
        <v>5.3579999999999997</v>
      </c>
      <c r="BA351" s="4">
        <v>0.309</v>
      </c>
      <c r="BB351" s="4">
        <v>2446.1930000000002</v>
      </c>
      <c r="BC351" s="4">
        <v>1.569</v>
      </c>
      <c r="BD351" s="1">
        <v>0.20599999999999999</v>
      </c>
      <c r="BE351" s="1">
        <v>2546.799</v>
      </c>
      <c r="BF351" s="1"/>
    </row>
    <row r="352" spans="1:58">
      <c r="A352" s="1">
        <v>7671</v>
      </c>
      <c r="B352" s="1">
        <v>2021</v>
      </c>
      <c r="C352" s="1" t="s">
        <v>123</v>
      </c>
      <c r="D352" s="1" t="s">
        <v>881</v>
      </c>
      <c r="E352" s="1">
        <v>61630</v>
      </c>
      <c r="F352" s="1" t="s">
        <v>1126</v>
      </c>
      <c r="G352" s="1">
        <v>9726</v>
      </c>
      <c r="H352" s="1" t="s">
        <v>1113</v>
      </c>
      <c r="I352" s="1">
        <v>58753</v>
      </c>
      <c r="J352" s="1" t="s">
        <v>994</v>
      </c>
      <c r="K352" s="1" t="s">
        <v>995</v>
      </c>
      <c r="L352" s="1" t="s">
        <v>996</v>
      </c>
      <c r="M352" s="1" t="s">
        <v>997</v>
      </c>
      <c r="N352" s="1" t="s">
        <v>998</v>
      </c>
      <c r="O352" s="1" t="s">
        <v>999</v>
      </c>
      <c r="P352" s="1" t="s">
        <v>996</v>
      </c>
      <c r="Q352" s="1" t="s">
        <v>1000</v>
      </c>
      <c r="R352" s="1" t="s">
        <v>1014</v>
      </c>
      <c r="S352" s="1" t="s">
        <v>1015</v>
      </c>
      <c r="T352" s="1">
        <v>40.814850999999997</v>
      </c>
      <c r="U352" s="1">
        <v>-74.475859999999997</v>
      </c>
      <c r="V352" s="1"/>
      <c r="W352" s="1">
        <v>1</v>
      </c>
      <c r="X352" s="1">
        <v>1</v>
      </c>
      <c r="Y352" s="1" t="s">
        <v>128</v>
      </c>
      <c r="Z352" s="4" t="s">
        <v>38</v>
      </c>
      <c r="AA352" s="1"/>
      <c r="AB352" s="4">
        <v>9.3869999999999995E-2</v>
      </c>
      <c r="AC352" s="4">
        <v>1.3</v>
      </c>
      <c r="AD352" s="1"/>
      <c r="AE352" s="1"/>
      <c r="AF352" s="1"/>
      <c r="AG352" s="1"/>
      <c r="AH352" s="1"/>
      <c r="AI352" s="1"/>
      <c r="AJ352" s="1"/>
      <c r="AK352" s="1"/>
      <c r="AL352" s="1"/>
      <c r="AM352" s="1">
        <v>9453</v>
      </c>
      <c r="AN352" s="1">
        <v>4963</v>
      </c>
      <c r="AO352" s="4">
        <v>1069</v>
      </c>
      <c r="AP352" s="1">
        <v>561</v>
      </c>
      <c r="AQ352" s="1"/>
      <c r="AR352" s="1"/>
      <c r="AS352" s="1"/>
      <c r="AT352" s="1"/>
      <c r="AU352" s="1"/>
      <c r="AV352" s="1"/>
      <c r="AW352" s="1"/>
      <c r="AX352" s="1"/>
      <c r="AY352" s="4"/>
      <c r="AZ352" s="1"/>
      <c r="BA352" s="4"/>
      <c r="BB352" s="4"/>
      <c r="BC352" s="4"/>
      <c r="BD352" s="1"/>
      <c r="BE352" s="1"/>
      <c r="BF352" s="1"/>
    </row>
    <row r="353" spans="1:58">
      <c r="A353" s="1">
        <v>7672</v>
      </c>
      <c r="B353" s="1">
        <v>2021</v>
      </c>
      <c r="C353" s="1" t="s">
        <v>123</v>
      </c>
      <c r="D353" s="1" t="s">
        <v>883</v>
      </c>
      <c r="E353" s="1">
        <v>57805</v>
      </c>
      <c r="F353" s="1" t="s">
        <v>992</v>
      </c>
      <c r="G353" s="1">
        <v>15477</v>
      </c>
      <c r="H353" s="1" t="s">
        <v>1236</v>
      </c>
      <c r="I353" s="1">
        <v>57124</v>
      </c>
      <c r="J353" s="1" t="s">
        <v>1017</v>
      </c>
      <c r="K353" s="1" t="s">
        <v>995</v>
      </c>
      <c r="L353" s="1" t="s">
        <v>996</v>
      </c>
      <c r="M353" s="1" t="s">
        <v>997</v>
      </c>
      <c r="N353" s="1" t="s">
        <v>998</v>
      </c>
      <c r="O353" s="1" t="s">
        <v>999</v>
      </c>
      <c r="P353" s="1" t="s">
        <v>996</v>
      </c>
      <c r="Q353" s="1" t="s">
        <v>1000</v>
      </c>
      <c r="R353" s="1" t="s">
        <v>1153</v>
      </c>
      <c r="S353" s="1" t="s">
        <v>1154</v>
      </c>
      <c r="T353" s="1">
        <v>40.952083999999999</v>
      </c>
      <c r="U353" s="1">
        <v>-74.195502000000005</v>
      </c>
      <c r="V353" s="1"/>
      <c r="W353" s="1">
        <v>1</v>
      </c>
      <c r="X353" s="1">
        <v>1</v>
      </c>
      <c r="Y353" s="1" t="s">
        <v>128</v>
      </c>
      <c r="Z353" s="4" t="s">
        <v>38</v>
      </c>
      <c r="AA353" s="1"/>
      <c r="AB353" s="4">
        <v>0</v>
      </c>
      <c r="AC353" s="4">
        <v>1.4</v>
      </c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4">
        <v>0</v>
      </c>
      <c r="AP353" s="1">
        <v>0</v>
      </c>
      <c r="AQ353" s="1"/>
      <c r="AR353" s="1"/>
      <c r="AS353" s="1"/>
      <c r="AT353" s="1"/>
      <c r="AU353" s="1"/>
      <c r="AV353" s="1"/>
      <c r="AW353" s="1"/>
      <c r="AX353" s="1"/>
      <c r="AY353" s="4"/>
      <c r="AZ353" s="1"/>
      <c r="BA353" s="4"/>
      <c r="BB353" s="4"/>
      <c r="BC353" s="4"/>
      <c r="BD353" s="1"/>
      <c r="BE353" s="1"/>
      <c r="BF353" s="1"/>
    </row>
    <row r="354" spans="1:58">
      <c r="A354" s="1">
        <v>7673</v>
      </c>
      <c r="B354" s="1">
        <v>2021</v>
      </c>
      <c r="C354" s="1" t="s">
        <v>123</v>
      </c>
      <c r="D354" s="1" t="s">
        <v>885</v>
      </c>
      <c r="E354" s="1">
        <v>58361</v>
      </c>
      <c r="F354" s="1" t="s">
        <v>992</v>
      </c>
      <c r="G354" s="1">
        <v>15477</v>
      </c>
      <c r="H354" s="1" t="s">
        <v>1044</v>
      </c>
      <c r="I354" s="1">
        <v>63068</v>
      </c>
      <c r="J354" s="1" t="s">
        <v>1017</v>
      </c>
      <c r="K354" s="1" t="s">
        <v>995</v>
      </c>
      <c r="L354" s="1" t="s">
        <v>996</v>
      </c>
      <c r="M354" s="1" t="s">
        <v>997</v>
      </c>
      <c r="N354" s="1" t="s">
        <v>998</v>
      </c>
      <c r="O354" s="1" t="s">
        <v>999</v>
      </c>
      <c r="P354" s="1" t="s">
        <v>996</v>
      </c>
      <c r="Q354" s="1" t="s">
        <v>1000</v>
      </c>
      <c r="R354" s="1" t="s">
        <v>1009</v>
      </c>
      <c r="S354" s="1" t="s">
        <v>1010</v>
      </c>
      <c r="T354" s="1">
        <v>40.387777999999997</v>
      </c>
      <c r="U354" s="1">
        <v>-74.455278000000007</v>
      </c>
      <c r="V354" s="1"/>
      <c r="W354" s="1">
        <v>1</v>
      </c>
      <c r="X354" s="1">
        <v>1</v>
      </c>
      <c r="Y354" s="1" t="s">
        <v>128</v>
      </c>
      <c r="Z354" s="4" t="s">
        <v>38</v>
      </c>
      <c r="AA354" s="1"/>
      <c r="AB354" s="4">
        <v>0.1648</v>
      </c>
      <c r="AC354" s="4">
        <v>3</v>
      </c>
      <c r="AD354" s="1"/>
      <c r="AE354" s="1"/>
      <c r="AF354" s="1"/>
      <c r="AG354" s="1"/>
      <c r="AH354" s="1"/>
      <c r="AI354" s="1"/>
      <c r="AJ354" s="1"/>
      <c r="AK354" s="1"/>
      <c r="AL354" s="1"/>
      <c r="AM354" s="1">
        <v>38299</v>
      </c>
      <c r="AN354" s="1">
        <v>20106</v>
      </c>
      <c r="AO354" s="4">
        <v>4331</v>
      </c>
      <c r="AP354" s="1">
        <v>2274</v>
      </c>
      <c r="AQ354" s="1"/>
      <c r="AR354" s="1"/>
      <c r="AS354" s="1"/>
      <c r="AT354" s="1"/>
      <c r="AU354" s="1"/>
      <c r="AV354" s="1"/>
      <c r="AW354" s="1"/>
      <c r="AX354" s="1"/>
      <c r="AY354" s="4"/>
      <c r="AZ354" s="1"/>
      <c r="BA354" s="4"/>
      <c r="BB354" s="4"/>
      <c r="BC354" s="4"/>
      <c r="BD354" s="1"/>
      <c r="BE354" s="1"/>
      <c r="BF354" s="1"/>
    </row>
    <row r="355" spans="1:58">
      <c r="A355" s="1">
        <v>7674</v>
      </c>
      <c r="B355" s="1">
        <v>2021</v>
      </c>
      <c r="C355" s="1" t="s">
        <v>123</v>
      </c>
      <c r="D355" s="1" t="s">
        <v>887</v>
      </c>
      <c r="E355" s="1">
        <v>59751</v>
      </c>
      <c r="F355" s="1" t="s">
        <v>992</v>
      </c>
      <c r="G355" s="1">
        <v>15477</v>
      </c>
      <c r="H355" s="1" t="s">
        <v>887</v>
      </c>
      <c r="I355" s="1">
        <v>59518</v>
      </c>
      <c r="J355" s="1" t="s">
        <v>1017</v>
      </c>
      <c r="K355" s="1" t="s">
        <v>995</v>
      </c>
      <c r="L355" s="1" t="s">
        <v>996</v>
      </c>
      <c r="M355" s="1" t="s">
        <v>997</v>
      </c>
      <c r="N355" s="1" t="s">
        <v>998</v>
      </c>
      <c r="O355" s="1" t="s">
        <v>999</v>
      </c>
      <c r="P355" s="1" t="s">
        <v>996</v>
      </c>
      <c r="Q355" s="1" t="s">
        <v>1000</v>
      </c>
      <c r="R355" s="1" t="s">
        <v>1068</v>
      </c>
      <c r="S355" s="1" t="s">
        <v>1069</v>
      </c>
      <c r="T355" s="1">
        <v>40.825316000000001</v>
      </c>
      <c r="U355" s="1">
        <v>-74.09442</v>
      </c>
      <c r="V355" s="1"/>
      <c r="W355" s="1">
        <v>1</v>
      </c>
      <c r="X355" s="1">
        <v>1</v>
      </c>
      <c r="Y355" s="1" t="s">
        <v>128</v>
      </c>
      <c r="Z355" s="4" t="s">
        <v>38</v>
      </c>
      <c r="AA355" s="1"/>
      <c r="AB355" s="4">
        <v>0.17066000000000001</v>
      </c>
      <c r="AC355" s="4">
        <v>1.2</v>
      </c>
      <c r="AD355" s="1"/>
      <c r="AE355" s="1"/>
      <c r="AF355" s="1"/>
      <c r="AG355" s="1"/>
      <c r="AH355" s="1"/>
      <c r="AI355" s="1"/>
      <c r="AJ355" s="1"/>
      <c r="AK355" s="1"/>
      <c r="AL355" s="1"/>
      <c r="AM355" s="1">
        <v>15864</v>
      </c>
      <c r="AN355" s="1">
        <v>8328</v>
      </c>
      <c r="AO355" s="4">
        <v>1794</v>
      </c>
      <c r="AP355" s="1">
        <v>942</v>
      </c>
      <c r="AQ355" s="1"/>
      <c r="AR355" s="1"/>
      <c r="AS355" s="1"/>
      <c r="AT355" s="1"/>
      <c r="AU355" s="1"/>
      <c r="AV355" s="1"/>
      <c r="AW355" s="1"/>
      <c r="AX355" s="1"/>
      <c r="AY355" s="4"/>
      <c r="AZ355" s="1"/>
      <c r="BA355" s="4"/>
      <c r="BB355" s="4"/>
      <c r="BC355" s="4"/>
      <c r="BD355" s="1"/>
      <c r="BE355" s="1"/>
      <c r="BF355" s="1"/>
    </row>
    <row r="356" spans="1:58">
      <c r="A356" s="1">
        <v>7675</v>
      </c>
      <c r="B356" s="1">
        <v>2021</v>
      </c>
      <c r="C356" s="1" t="s">
        <v>123</v>
      </c>
      <c r="D356" s="1" t="s">
        <v>889</v>
      </c>
      <c r="E356" s="1">
        <v>59116</v>
      </c>
      <c r="F356" s="1" t="s">
        <v>1022</v>
      </c>
      <c r="G356" s="1">
        <v>963</v>
      </c>
      <c r="H356" s="1" t="s">
        <v>1237</v>
      </c>
      <c r="I356" s="1">
        <v>58929</v>
      </c>
      <c r="J356" s="1" t="s">
        <v>1017</v>
      </c>
      <c r="K356" s="1" t="s">
        <v>995</v>
      </c>
      <c r="L356" s="1" t="s">
        <v>996</v>
      </c>
      <c r="M356" s="1" t="s">
        <v>997</v>
      </c>
      <c r="N356" s="1" t="s">
        <v>998</v>
      </c>
      <c r="O356" s="1" t="s">
        <v>999</v>
      </c>
      <c r="P356" s="1" t="s">
        <v>996</v>
      </c>
      <c r="Q356" s="1" t="s">
        <v>1000</v>
      </c>
      <c r="R356" s="1" t="s">
        <v>1183</v>
      </c>
      <c r="S356" s="1" t="s">
        <v>1184</v>
      </c>
      <c r="T356" s="1">
        <v>39.231110999999999</v>
      </c>
      <c r="U356" s="1">
        <v>-74.780833000000001</v>
      </c>
      <c r="V356" s="1"/>
      <c r="W356" s="1">
        <v>1</v>
      </c>
      <c r="X356" s="1">
        <v>1</v>
      </c>
      <c r="Y356" s="1" t="s">
        <v>156</v>
      </c>
      <c r="Z356" s="4" t="s">
        <v>29</v>
      </c>
      <c r="AA356" s="1"/>
      <c r="AB356" s="4">
        <v>0.17019999999999999</v>
      </c>
      <c r="AC356" s="4">
        <v>3.2</v>
      </c>
      <c r="AD356" s="1">
        <v>1</v>
      </c>
      <c r="AE356" s="1" t="s">
        <v>1027</v>
      </c>
      <c r="AF356" s="1"/>
      <c r="AG356" s="1"/>
      <c r="AH356" s="1"/>
      <c r="AI356" s="1"/>
      <c r="AJ356" s="1"/>
      <c r="AK356" s="1">
        <v>59473</v>
      </c>
      <c r="AL356" s="1">
        <v>24091</v>
      </c>
      <c r="AM356" s="1">
        <v>59473</v>
      </c>
      <c r="AN356" s="1">
        <v>24091</v>
      </c>
      <c r="AO356" s="4">
        <v>4771</v>
      </c>
      <c r="AP356" s="1">
        <v>1933</v>
      </c>
      <c r="AQ356" s="1">
        <v>0</v>
      </c>
      <c r="AR356" s="1">
        <v>0</v>
      </c>
      <c r="AS356" s="1">
        <v>0.996</v>
      </c>
      <c r="AT356" s="1">
        <v>0</v>
      </c>
      <c r="AU356" s="1">
        <v>0</v>
      </c>
      <c r="AV356" s="1">
        <v>0</v>
      </c>
      <c r="AW356" s="1">
        <v>0</v>
      </c>
      <c r="AX356" s="1"/>
      <c r="AY356" s="4">
        <v>0</v>
      </c>
      <c r="AZ356" s="1">
        <v>0</v>
      </c>
      <c r="BA356" s="4">
        <v>0.41799999999999998</v>
      </c>
      <c r="BB356" s="4">
        <v>0</v>
      </c>
      <c r="BC356" s="4">
        <v>0</v>
      </c>
      <c r="BD356" s="1">
        <v>0</v>
      </c>
      <c r="BE356" s="1">
        <v>0</v>
      </c>
      <c r="BF356" s="1"/>
    </row>
    <row r="357" spans="1:58">
      <c r="A357" s="1">
        <v>7676</v>
      </c>
      <c r="B357" s="1">
        <v>2021</v>
      </c>
      <c r="C357" s="1" t="s">
        <v>123</v>
      </c>
      <c r="D357" s="1" t="s">
        <v>891</v>
      </c>
      <c r="E357" s="1">
        <v>57839</v>
      </c>
      <c r="F357" s="1" t="s">
        <v>1005</v>
      </c>
      <c r="G357" s="1">
        <v>9726</v>
      </c>
      <c r="H357" s="1" t="s">
        <v>891</v>
      </c>
      <c r="I357" s="1">
        <v>57166</v>
      </c>
      <c r="J357" s="1" t="s">
        <v>994</v>
      </c>
      <c r="K357" s="1" t="s">
        <v>995</v>
      </c>
      <c r="L357" s="1" t="s">
        <v>996</v>
      </c>
      <c r="M357" s="1" t="s">
        <v>997</v>
      </c>
      <c r="N357" s="1" t="s">
        <v>998</v>
      </c>
      <c r="O357" s="1" t="s">
        <v>999</v>
      </c>
      <c r="P357" s="1" t="s">
        <v>996</v>
      </c>
      <c r="Q357" s="1" t="s">
        <v>1000</v>
      </c>
      <c r="R357" s="1" t="s">
        <v>1009</v>
      </c>
      <c r="S357" s="1" t="s">
        <v>1010</v>
      </c>
      <c r="T357" s="1">
        <v>40.515000000000001</v>
      </c>
      <c r="U357" s="1">
        <v>-74.318888999999999</v>
      </c>
      <c r="V357" s="1" t="s">
        <v>1027</v>
      </c>
      <c r="W357" s="1">
        <v>2</v>
      </c>
      <c r="X357" s="1">
        <v>3</v>
      </c>
      <c r="Y357" s="1" t="s">
        <v>166</v>
      </c>
      <c r="Z357" s="4" t="s">
        <v>32</v>
      </c>
      <c r="AA357" s="1"/>
      <c r="AB357" s="4">
        <v>0.54035</v>
      </c>
      <c r="AC357" s="4">
        <v>772.9</v>
      </c>
      <c r="AD357" s="1">
        <v>0.43274726055952101</v>
      </c>
      <c r="AE357" s="1"/>
      <c r="AF357" s="1"/>
      <c r="AG357" s="1"/>
      <c r="AH357" s="1"/>
      <c r="AI357" s="1"/>
      <c r="AJ357" s="1"/>
      <c r="AK357" s="1">
        <v>24756925.488000002</v>
      </c>
      <c r="AL357" s="1">
        <v>11440098.869000001</v>
      </c>
      <c r="AM357" s="1">
        <v>24756925.488000002</v>
      </c>
      <c r="AN357" s="1">
        <v>11440098.869000001</v>
      </c>
      <c r="AO357" s="4">
        <v>3658507</v>
      </c>
      <c r="AP357" s="1">
        <v>1673202</v>
      </c>
      <c r="AQ357" s="1">
        <v>73.552000000000007</v>
      </c>
      <c r="AR357" s="1">
        <v>33.843000000000004</v>
      </c>
      <c r="AS357" s="1">
        <v>7.4269999999999996</v>
      </c>
      <c r="AT357" s="1">
        <v>1471270.05</v>
      </c>
      <c r="AU357" s="1">
        <v>55979.228000000003</v>
      </c>
      <c r="AV357" s="1">
        <v>5597.9229999999998</v>
      </c>
      <c r="AW357" s="1">
        <v>1472803.8810000001</v>
      </c>
      <c r="AX357" s="1"/>
      <c r="AY357" s="4">
        <v>0.04</v>
      </c>
      <c r="AZ357" s="1">
        <v>0.04</v>
      </c>
      <c r="BA357" s="4">
        <v>4.0000000000000001E-3</v>
      </c>
      <c r="BB357" s="4">
        <v>804.30100000000004</v>
      </c>
      <c r="BC357" s="4">
        <v>1.4999999999999999E-2</v>
      </c>
      <c r="BD357" s="1">
        <v>2E-3</v>
      </c>
      <c r="BE357" s="1">
        <v>805.13900000000001</v>
      </c>
      <c r="BF357" s="1"/>
    </row>
    <row r="358" spans="1:58">
      <c r="A358" s="1">
        <v>7677</v>
      </c>
      <c r="B358" s="1">
        <v>2021</v>
      </c>
      <c r="C358" s="1" t="s">
        <v>123</v>
      </c>
      <c r="D358" s="1" t="s">
        <v>895</v>
      </c>
      <c r="E358" s="1">
        <v>6522</v>
      </c>
      <c r="F358" s="1" t="s">
        <v>1005</v>
      </c>
      <c r="G358" s="1">
        <v>9726</v>
      </c>
      <c r="H358" s="1" t="s">
        <v>895</v>
      </c>
      <c r="I358" s="1">
        <v>64574</v>
      </c>
      <c r="J358" s="1" t="s">
        <v>994</v>
      </c>
      <c r="K358" s="1" t="s">
        <v>995</v>
      </c>
      <c r="L358" s="1" t="s">
        <v>996</v>
      </c>
      <c r="M358" s="1" t="s">
        <v>997</v>
      </c>
      <c r="N358" s="1" t="s">
        <v>998</v>
      </c>
      <c r="O358" s="1" t="s">
        <v>999</v>
      </c>
      <c r="P358" s="1" t="s">
        <v>996</v>
      </c>
      <c r="Q358" s="1" t="s">
        <v>1000</v>
      </c>
      <c r="R358" s="1" t="s">
        <v>1074</v>
      </c>
      <c r="S358" s="1" t="s">
        <v>1075</v>
      </c>
      <c r="T358" s="1">
        <v>41.000599999999999</v>
      </c>
      <c r="U358" s="1">
        <v>-75.031400000000005</v>
      </c>
      <c r="V358" s="1"/>
      <c r="W358" s="1">
        <v>3</v>
      </c>
      <c r="X358" s="1">
        <v>3</v>
      </c>
      <c r="Y358" s="1" t="s">
        <v>441</v>
      </c>
      <c r="Z358" s="4" t="s">
        <v>34</v>
      </c>
      <c r="AA358" s="1"/>
      <c r="AB358" s="4">
        <v>0</v>
      </c>
      <c r="AC358" s="4">
        <v>453</v>
      </c>
      <c r="AD358" s="1"/>
      <c r="AE358" s="1"/>
      <c r="AF358" s="1"/>
      <c r="AG358" s="1"/>
      <c r="AH358" s="1"/>
      <c r="AI358" s="1"/>
      <c r="AJ358" s="1" t="s">
        <v>1027</v>
      </c>
      <c r="AK358" s="1"/>
      <c r="AL358" s="1"/>
      <c r="AM358" s="1">
        <v>0</v>
      </c>
      <c r="AN358" s="1">
        <v>0</v>
      </c>
      <c r="AO358" s="4">
        <v>-120077.001</v>
      </c>
      <c r="AP358" s="1">
        <v>-54867.999000000003</v>
      </c>
      <c r="AQ358" s="1"/>
      <c r="AR358" s="1"/>
      <c r="AS358" s="1"/>
      <c r="AT358" s="1"/>
      <c r="AU358" s="1"/>
      <c r="AV358" s="1"/>
      <c r="AW358" s="1"/>
      <c r="AX358" s="1"/>
      <c r="AY358" s="4">
        <v>0</v>
      </c>
      <c r="AZ358" s="1">
        <v>0</v>
      </c>
      <c r="BA358" s="4">
        <v>0</v>
      </c>
      <c r="BB358" s="4">
        <v>0</v>
      </c>
      <c r="BC358" s="4">
        <v>0</v>
      </c>
      <c r="BD358" s="1">
        <v>0</v>
      </c>
      <c r="BE358" s="1">
        <v>0</v>
      </c>
      <c r="BF358" s="1"/>
    </row>
    <row r="359" spans="1:58">
      <c r="A359" s="1">
        <v>7678</v>
      </c>
      <c r="B359" s="1">
        <v>2021</v>
      </c>
      <c r="C359" s="1" t="s">
        <v>123</v>
      </c>
      <c r="D359" s="1" t="s">
        <v>897</v>
      </c>
      <c r="E359" s="1">
        <v>57382</v>
      </c>
      <c r="F359" s="1" t="s">
        <v>992</v>
      </c>
      <c r="G359" s="1">
        <v>15477</v>
      </c>
      <c r="H359" s="1" t="s">
        <v>992</v>
      </c>
      <c r="I359" s="1">
        <v>15477</v>
      </c>
      <c r="J359" s="1" t="s">
        <v>1077</v>
      </c>
      <c r="K359" s="1" t="s">
        <v>995</v>
      </c>
      <c r="L359" s="1" t="s">
        <v>996</v>
      </c>
      <c r="M359" s="1" t="s">
        <v>997</v>
      </c>
      <c r="N359" s="1" t="s">
        <v>998</v>
      </c>
      <c r="O359" s="1" t="s">
        <v>999</v>
      </c>
      <c r="P359" s="1" t="s">
        <v>996</v>
      </c>
      <c r="Q359" s="1" t="s">
        <v>1000</v>
      </c>
      <c r="R359" s="1" t="s">
        <v>1003</v>
      </c>
      <c r="S359" s="1" t="s">
        <v>1004</v>
      </c>
      <c r="T359" s="1">
        <v>40.168810999999998</v>
      </c>
      <c r="U359" s="1">
        <v>-74.656718999999995</v>
      </c>
      <c r="V359" s="1"/>
      <c r="W359" s="1">
        <v>1</v>
      </c>
      <c r="X359" s="1">
        <v>1</v>
      </c>
      <c r="Y359" s="1" t="s">
        <v>128</v>
      </c>
      <c r="Z359" s="4" t="s">
        <v>38</v>
      </c>
      <c r="AA359" s="1"/>
      <c r="AB359" s="4">
        <v>0.12214999999999999</v>
      </c>
      <c r="AC359" s="4">
        <v>3.6</v>
      </c>
      <c r="AD359" s="1"/>
      <c r="AE359" s="1"/>
      <c r="AF359" s="1"/>
      <c r="AG359" s="1"/>
      <c r="AH359" s="1"/>
      <c r="AI359" s="1"/>
      <c r="AJ359" s="1"/>
      <c r="AK359" s="1"/>
      <c r="AL359" s="1"/>
      <c r="AM359" s="1">
        <v>34064</v>
      </c>
      <c r="AN359" s="1">
        <v>17883</v>
      </c>
      <c r="AO359" s="4">
        <v>3852</v>
      </c>
      <c r="AP359" s="1">
        <v>2022</v>
      </c>
      <c r="AQ359" s="1"/>
      <c r="AR359" s="1"/>
      <c r="AS359" s="1"/>
      <c r="AT359" s="1"/>
      <c r="AU359" s="1"/>
      <c r="AV359" s="1"/>
      <c r="AW359" s="1"/>
      <c r="AX359" s="1"/>
      <c r="AY359" s="4"/>
      <c r="AZ359" s="1"/>
      <c r="BA359" s="4"/>
      <c r="BB359" s="4"/>
      <c r="BC359" s="4"/>
      <c r="BD359" s="1"/>
      <c r="BE359" s="1"/>
      <c r="BF359" s="1"/>
    </row>
  </sheetData>
  <autoFilter ref="A2:BF2" xr:uid="{289E56D0-80EF-4DA7-A223-A446B94A8F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COBRA Inputs</vt:lpstr>
      <vt:lpstr>Combo Strategy Results</vt:lpstr>
      <vt:lpstr>Demand Reduction Results</vt:lpstr>
      <vt:lpstr>EMP Results</vt:lpstr>
      <vt:lpstr>Baseline Results</vt:lpstr>
      <vt:lpstr>2021 Summary</vt:lpstr>
      <vt:lpstr>Combined Data Set</vt:lpstr>
      <vt:lpstr>Generation by Plant</vt:lpstr>
      <vt:lpstr>Emissions by Plant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Rodgers</dc:creator>
  <cp:keywords/>
  <dc:description/>
  <cp:lastModifiedBy>Mark Rodgers</cp:lastModifiedBy>
  <cp:revision/>
  <dcterms:created xsi:type="dcterms:W3CDTF">2023-03-22T20:01:43Z</dcterms:created>
  <dcterms:modified xsi:type="dcterms:W3CDTF">2023-11-01T14:47:35Z</dcterms:modified>
  <cp:category/>
  <cp:contentStatus/>
</cp:coreProperties>
</file>