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280" windowHeight="12480"/>
  </bookViews>
  <sheets>
    <sheet name="Bài1" sheetId="7" r:id="rId1"/>
    <sheet name="Bài2" sheetId="2" r:id="rId2"/>
    <sheet name="Bài3" sheetId="3" r:id="rId3"/>
    <sheet name="Bài4" sheetId="4" r:id="rId4"/>
    <sheet name="Bài5" sheetId="5" r:id="rId5"/>
    <sheet name="Bài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7" l="1"/>
  <c r="H5" i="5" l="1"/>
  <c r="H6" i="5"/>
  <c r="H7" i="5"/>
  <c r="H8" i="5"/>
  <c r="H9" i="5"/>
  <c r="H10" i="5"/>
  <c r="H4" i="5"/>
  <c r="G5" i="5"/>
  <c r="G6" i="5"/>
  <c r="G7" i="5"/>
  <c r="G8" i="5"/>
  <c r="G9" i="5"/>
  <c r="G10" i="5"/>
  <c r="G4" i="5"/>
  <c r="F5" i="5"/>
  <c r="F6" i="5"/>
  <c r="F7" i="5"/>
  <c r="F8" i="5"/>
  <c r="F9" i="5"/>
  <c r="F10" i="5"/>
  <c r="F4" i="5"/>
  <c r="E5" i="5" l="1"/>
  <c r="E6" i="5"/>
  <c r="E7" i="5"/>
  <c r="E8" i="5"/>
  <c r="E9" i="5"/>
  <c r="E10" i="5"/>
  <c r="E4" i="5"/>
  <c r="H17" i="4"/>
  <c r="I17" i="4"/>
  <c r="J17" i="4"/>
  <c r="K17" i="4"/>
  <c r="G17" i="4"/>
  <c r="H16" i="4"/>
  <c r="I16" i="4"/>
  <c r="J16" i="4"/>
  <c r="K16" i="4"/>
  <c r="G16" i="4"/>
  <c r="H15" i="4"/>
  <c r="I15" i="4"/>
  <c r="J15" i="4"/>
  <c r="K15" i="4"/>
  <c r="G15" i="4"/>
  <c r="J14" i="4" l="1"/>
  <c r="K7" i="4"/>
  <c r="I7" i="4" l="1"/>
  <c r="H9" i="4"/>
  <c r="H10" i="4"/>
  <c r="H11" i="4"/>
  <c r="H13" i="4"/>
  <c r="H7" i="4"/>
  <c r="G7" i="4"/>
  <c r="F8" i="4"/>
  <c r="G8" i="4" s="1"/>
  <c r="F9" i="4"/>
  <c r="G9" i="4" s="1"/>
  <c r="I9" i="4" s="1"/>
  <c r="K9" i="4" s="1"/>
  <c r="F10" i="4"/>
  <c r="G10" i="4" s="1"/>
  <c r="I10" i="4" s="1"/>
  <c r="K10" i="4" s="1"/>
  <c r="F11" i="4"/>
  <c r="G11" i="4" s="1"/>
  <c r="I11" i="4" s="1"/>
  <c r="K11" i="4" s="1"/>
  <c r="F12" i="4"/>
  <c r="G12" i="4" s="1"/>
  <c r="F13" i="4"/>
  <c r="G13" i="4" s="1"/>
  <c r="I13" i="4" s="1"/>
  <c r="K13" i="4" s="1"/>
  <c r="F7" i="4"/>
  <c r="H12" i="4" l="1"/>
  <c r="I12" i="4" s="1"/>
  <c r="K12" i="4" s="1"/>
  <c r="G14" i="4"/>
  <c r="H8" i="4"/>
  <c r="H14" i="4" s="1"/>
  <c r="F5" i="3"/>
  <c r="F6" i="3"/>
  <c r="F7" i="3"/>
  <c r="F8" i="3"/>
  <c r="F9" i="3"/>
  <c r="F10" i="3"/>
  <c r="F11" i="3"/>
  <c r="F12" i="3"/>
  <c r="F4" i="3"/>
  <c r="I8" i="4" l="1"/>
  <c r="E5" i="3"/>
  <c r="E6" i="3"/>
  <c r="E7" i="3"/>
  <c r="E8" i="3"/>
  <c r="E9" i="3"/>
  <c r="E10" i="3"/>
  <c r="E11" i="3"/>
  <c r="E12" i="3"/>
  <c r="E4" i="3"/>
  <c r="I14" i="4" l="1"/>
  <c r="K8" i="4"/>
  <c r="K14" i="4" s="1"/>
  <c r="N5" i="2"/>
  <c r="N6" i="2"/>
  <c r="N7" i="2"/>
  <c r="N8" i="2"/>
  <c r="N9" i="2"/>
  <c r="N10" i="2"/>
  <c r="N4" i="2"/>
  <c r="M5" i="2"/>
  <c r="M6" i="2"/>
  <c r="M7" i="2"/>
  <c r="M8" i="2"/>
  <c r="M9" i="2"/>
  <c r="M10" i="2"/>
  <c r="M4" i="2"/>
  <c r="L5" i="2"/>
  <c r="L6" i="2"/>
  <c r="L7" i="2"/>
  <c r="L8" i="2"/>
  <c r="L9" i="2"/>
  <c r="L10" i="2"/>
  <c r="L4" i="2"/>
  <c r="J12" i="7"/>
  <c r="I12" i="7"/>
  <c r="H12" i="7"/>
  <c r="G12" i="7"/>
  <c r="F12" i="7"/>
  <c r="E12" i="7"/>
  <c r="D12" i="7"/>
  <c r="C12" i="7"/>
  <c r="J10" i="7"/>
  <c r="J11" i="7"/>
  <c r="J9" i="7"/>
  <c r="I10" i="7"/>
  <c r="I9" i="7"/>
  <c r="H10" i="7"/>
  <c r="H11" i="7"/>
  <c r="H9" i="7"/>
</calcChain>
</file>

<file path=xl/sharedStrings.xml><?xml version="1.0" encoding="utf-8"?>
<sst xmlns="http://schemas.openxmlformats.org/spreadsheetml/2006/main" count="175" uniqueCount="143">
  <si>
    <t>HỌC VIỆN CÔNG NGHỆ BƯU CHÍNH VIỄN THÔNG</t>
  </si>
  <si>
    <t>TRUNG TÂM ĐÀO TẠO ĐẠI HỌC MỞ</t>
  </si>
  <si>
    <t>DỰ TOÁN PHOTO HỌC LIỆU</t>
  </si>
  <si>
    <t xml:space="preserve">(Kèm tờ trình …/TTr-ĐHM ngày…tháng… năm 2013) </t>
  </si>
  <si>
    <t>TT</t>
  </si>
  <si>
    <t>Tên sách</t>
  </si>
  <si>
    <t>Số trang sách</t>
  </si>
  <si>
    <t>Số trang photo</t>
  </si>
  <si>
    <t>Đơn photo(đồng/trang)</t>
  </si>
  <si>
    <t>Đơn giá đóng bìa(đồng/quyển)</t>
  </si>
  <si>
    <t>Số lượng học liệu</t>
  </si>
  <si>
    <t>Thành tiền đóng bìa</t>
  </si>
  <si>
    <t>Thành tiền photo</t>
  </si>
  <si>
    <t>Tổng cộng</t>
  </si>
  <si>
    <t>(1)</t>
  </si>
  <si>
    <t>Vật lý 2 và thí nghiệm</t>
  </si>
  <si>
    <t>Lịch sử các học thuyết kinh tế</t>
  </si>
  <si>
    <t>Tín hiệu và hệ thống</t>
  </si>
  <si>
    <t>(2)</t>
  </si>
  <si>
    <t>(3)</t>
  </si>
  <si>
    <t>(4)</t>
  </si>
  <si>
    <t>(5)</t>
  </si>
  <si>
    <t>(6)</t>
  </si>
  <si>
    <t>(7)</t>
  </si>
  <si>
    <t>(8)=(6)*(7)</t>
  </si>
  <si>
    <t>(10)=(8)+(9)</t>
  </si>
  <si>
    <t>(9)=(4)*(5)*(7)</t>
  </si>
  <si>
    <t>Tổng</t>
  </si>
  <si>
    <t>Bảng điểm</t>
  </si>
  <si>
    <t>STT</t>
  </si>
  <si>
    <t>Mã SV</t>
  </si>
  <si>
    <t>Họ tên</t>
  </si>
  <si>
    <t>Nhập môn CNPM</t>
  </si>
  <si>
    <t>Toán rời rạc</t>
  </si>
  <si>
    <t>Cơ sở dữ liệu</t>
  </si>
  <si>
    <t>Kỹ thuật VXL</t>
  </si>
  <si>
    <t>Ngôn ngữ lập trình C++</t>
  </si>
  <si>
    <t>Mạng máy tính</t>
  </si>
  <si>
    <t>Cấu trúc DL&amp;GT</t>
  </si>
  <si>
    <t>Lập trình HĐT</t>
  </si>
  <si>
    <t>Điểm TB</t>
  </si>
  <si>
    <t>Xếp loại</t>
  </si>
  <si>
    <t>Ghi chú</t>
  </si>
  <si>
    <t>0991040019</t>
  </si>
  <si>
    <t>0991040023</t>
  </si>
  <si>
    <t>0991040027</t>
  </si>
  <si>
    <t>0991040032</t>
  </si>
  <si>
    <t>0991040035</t>
  </si>
  <si>
    <t>0991040037</t>
  </si>
  <si>
    <t>0991040039</t>
  </si>
  <si>
    <t>Lê Thị Kim Anh</t>
  </si>
  <si>
    <t>Phạm Thị Thu Hà</t>
  </si>
  <si>
    <t>Nguyễn Thu Hiền</t>
  </si>
  <si>
    <t>Nguyễn Văn Hồng</t>
  </si>
  <si>
    <t>Nguyễn Quang Hưng</t>
  </si>
  <si>
    <t>Hoàng Thùy Linh</t>
  </si>
  <si>
    <t>Hoàng Thị Thu Hường</t>
  </si>
  <si>
    <t>Hồ sơ</t>
  </si>
  <si>
    <t xml:space="preserve">Họ đệm </t>
  </si>
  <si>
    <t>Tên</t>
  </si>
  <si>
    <t>Ngành</t>
  </si>
  <si>
    <t>Điểm thưởng</t>
  </si>
  <si>
    <t xml:space="preserve">Lê Thị Kim </t>
  </si>
  <si>
    <t>Anh</t>
  </si>
  <si>
    <t>Phạm Thị Thu</t>
  </si>
  <si>
    <t>Hà</t>
  </si>
  <si>
    <t>Đặng Thị</t>
  </si>
  <si>
    <t>Hồng</t>
  </si>
  <si>
    <t>Trương Thị Thu</t>
  </si>
  <si>
    <t>Huyền</t>
  </si>
  <si>
    <t xml:space="preserve">Hoàng Thị Thu </t>
  </si>
  <si>
    <t>Hường</t>
  </si>
  <si>
    <t xml:space="preserve">Hoàng Thúy </t>
  </si>
  <si>
    <t>Linh</t>
  </si>
  <si>
    <t>Mã</t>
  </si>
  <si>
    <t>Điểm</t>
  </si>
  <si>
    <t>A</t>
  </si>
  <si>
    <t>B</t>
  </si>
  <si>
    <t>D</t>
  </si>
  <si>
    <t>S</t>
  </si>
  <si>
    <t>Công nghệ</t>
  </si>
  <si>
    <t>Viễn thông</t>
  </si>
  <si>
    <t>Quản trị</t>
  </si>
  <si>
    <t>CN103401001A</t>
  </si>
  <si>
    <t>VT103401002B</t>
  </si>
  <si>
    <t>QT103401003S</t>
  </si>
  <si>
    <t>CN103401004D</t>
  </si>
  <si>
    <t>VT103401005A</t>
  </si>
  <si>
    <t>VT103401006S</t>
  </si>
  <si>
    <t>QT103401007S</t>
  </si>
  <si>
    <t>CN103401008B</t>
  </si>
  <si>
    <t>CN103401009B</t>
  </si>
  <si>
    <t xml:space="preserve">Nguyễn Quang </t>
  </si>
  <si>
    <t>Hưng</t>
  </si>
  <si>
    <t xml:space="preserve">Nguyễn Thu </t>
  </si>
  <si>
    <t>Hiền</t>
  </si>
  <si>
    <t xml:space="preserve">Nguyễn Văn </t>
  </si>
  <si>
    <t>CN</t>
  </si>
  <si>
    <t>VT</t>
  </si>
  <si>
    <t>QT</t>
  </si>
  <si>
    <t>BẢNG LƯƠNG CÁN BỘ</t>
  </si>
  <si>
    <t>Tháng 3/2013</t>
  </si>
  <si>
    <t>Họ đệm</t>
  </si>
  <si>
    <t>Chức vụ</t>
  </si>
  <si>
    <t>Ngày BĐ</t>
  </si>
  <si>
    <t>Ngày KT</t>
  </si>
  <si>
    <t>Số ngày làm việc</t>
  </si>
  <si>
    <t>Lương</t>
  </si>
  <si>
    <t>Phụ cấp chức vụ</t>
  </si>
  <si>
    <t>Được lĩnh</t>
  </si>
  <si>
    <t>Tạm ứng</t>
  </si>
  <si>
    <t>Còn lĩnh</t>
  </si>
  <si>
    <t>Đặng Thị Hồng</t>
  </si>
  <si>
    <t>Trương Thị Thu Huyền</t>
  </si>
  <si>
    <t>GD</t>
  </si>
  <si>
    <t>NV</t>
  </si>
  <si>
    <t>PGD</t>
  </si>
  <si>
    <t>BV</t>
  </si>
  <si>
    <t>Bình quân</t>
  </si>
  <si>
    <t>Cao nhất</t>
  </si>
  <si>
    <t>Thấp nhất</t>
  </si>
  <si>
    <t>TP</t>
  </si>
  <si>
    <t>BẢNG LƯƠNG CÔNG TY TNHH X</t>
  </si>
  <si>
    <t>Đơn vị</t>
  </si>
  <si>
    <t>Số sản phẩm</t>
  </si>
  <si>
    <t>Tiền công</t>
  </si>
  <si>
    <t>Tiền thưởng</t>
  </si>
  <si>
    <t>Cộng lĩnh</t>
  </si>
  <si>
    <t>Đội 1</t>
  </si>
  <si>
    <t>Đội 2</t>
  </si>
  <si>
    <t>Đội 3</t>
  </si>
  <si>
    <t xml:space="preserve">Loại </t>
  </si>
  <si>
    <t>Tiền công/1 sp</t>
  </si>
  <si>
    <t>Thưởng</t>
  </si>
  <si>
    <t>C</t>
  </si>
  <si>
    <t>&gt;=58</t>
  </si>
  <si>
    <t>52-57</t>
  </si>
  <si>
    <t>&lt;=51</t>
  </si>
  <si>
    <t>Ngành CNTT</t>
  </si>
  <si>
    <t>Ngành ĐT-TT</t>
  </si>
  <si>
    <t>Ngành Đ-ĐT</t>
  </si>
  <si>
    <t>Ngành QTKD</t>
  </si>
  <si>
    <t>Ngành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</si>
</sst>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\ [$₫-42A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180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164" fontId="2" fillId="0" borderId="1" xfId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/>
    <xf numFmtId="0" fontId="2" fillId="0" borderId="0" xfId="0" applyFont="1" applyBorder="1"/>
    <xf numFmtId="165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Bài6!$A$3</c:f>
              <c:strCache>
                <c:ptCount val="1"/>
                <c:pt idx="0">
                  <c:v>Ngành CNTT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Bài6!$B$2:$G$2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Bài6!$B$3:$G$3</c:f>
              <c:numCache>
                <c:formatCode>#,##0</c:formatCode>
                <c:ptCount val="6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1150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82A-B1B9-7D0A5918AB2F}"/>
            </c:ext>
          </c:extLst>
        </c:ser>
        <c:ser>
          <c:idx val="1"/>
          <c:order val="1"/>
          <c:tx>
            <c:strRef>
              <c:f>Bài6!$A$4</c:f>
              <c:strCache>
                <c:ptCount val="1"/>
                <c:pt idx="0">
                  <c:v>Ngành ĐT-TT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Bài6!$B$2:$G$2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Bài6!$B$4:$G$4</c:f>
              <c:numCache>
                <c:formatCode>#,##0</c:formatCode>
                <c:ptCount val="6"/>
                <c:pt idx="0">
                  <c:v>1100</c:v>
                </c:pt>
                <c:pt idx="1">
                  <c:v>1000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5-482A-B1B9-7D0A5918AB2F}"/>
            </c:ext>
          </c:extLst>
        </c:ser>
        <c:ser>
          <c:idx val="2"/>
          <c:order val="2"/>
          <c:tx>
            <c:strRef>
              <c:f>Bài6!$A$5</c:f>
              <c:strCache>
                <c:ptCount val="1"/>
                <c:pt idx="0">
                  <c:v>Ngành Đ-ĐT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Bài6!$B$2:$G$2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Bài6!$B$5:$G$5</c:f>
              <c:numCache>
                <c:formatCode>#,##0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5-482A-B1B9-7D0A5918AB2F}"/>
            </c:ext>
          </c:extLst>
        </c:ser>
        <c:ser>
          <c:idx val="3"/>
          <c:order val="3"/>
          <c:tx>
            <c:strRef>
              <c:f>Bài6!$A$6</c:f>
              <c:strCache>
                <c:ptCount val="1"/>
                <c:pt idx="0">
                  <c:v>Ngành QTKD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Bài6!$B$2:$G$2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Bài6!$B$6:$G$6</c:f>
              <c:numCache>
                <c:formatCode>#,##0</c:formatCode>
                <c:ptCount val="6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1000</c:v>
                </c:pt>
                <c:pt idx="4">
                  <c:v>1300</c:v>
                </c:pt>
                <c:pt idx="5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5-482A-B1B9-7D0A5918AB2F}"/>
            </c:ext>
          </c:extLst>
        </c:ser>
        <c:ser>
          <c:idx val="4"/>
          <c:order val="4"/>
          <c:tx>
            <c:strRef>
              <c:f>Bài6!$A$7</c:f>
              <c:strCache>
                <c:ptCount val="1"/>
                <c:pt idx="0">
                  <c:v>Ngành KT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Bài6!$B$2:$G$2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Bài6!$B$7:$G$7</c:f>
              <c:numCache>
                <c:formatCode>#,##0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  <c:pt idx="4">
                  <c:v>600</c:v>
                </c:pt>
                <c:pt idx="5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5-482A-B1B9-7D0A5918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970720"/>
        <c:axId val="1964971136"/>
      </c:barChart>
      <c:catAx>
        <c:axId val="19649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71136"/>
        <c:crosses val="autoZero"/>
        <c:auto val="1"/>
        <c:lblAlgn val="ctr"/>
        <c:lblOffset val="100"/>
        <c:noMultiLvlLbl val="0"/>
      </c:catAx>
      <c:valAx>
        <c:axId val="19649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57150</xdr:rowOff>
    </xdr:from>
    <xdr:to>
      <xdr:col>17</xdr:col>
      <xdr:colOff>190500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8" sqref="C8"/>
    </sheetView>
  </sheetViews>
  <sheetFormatPr defaultColWidth="3.5546875" defaultRowHeight="13.8" x14ac:dyDescent="0.25"/>
  <cols>
    <col min="1" max="1" width="5.21875" style="1" customWidth="1"/>
    <col min="2" max="2" width="21.21875" style="1" customWidth="1"/>
    <col min="3" max="3" width="7.44140625" style="1" customWidth="1"/>
    <col min="4" max="4" width="13.109375" style="1" bestFit="1" customWidth="1"/>
    <col min="5" max="5" width="8.77734375" style="1" customWidth="1"/>
    <col min="6" max="6" width="8" style="1" customWidth="1"/>
    <col min="7" max="7" width="10.88671875" style="1" customWidth="1"/>
    <col min="8" max="8" width="9.88671875" style="1" customWidth="1"/>
    <col min="9" max="9" width="13.77734375" style="1" customWidth="1"/>
    <col min="10" max="10" width="11.33203125" style="1" customWidth="1"/>
    <col min="11" max="16384" width="3.5546875" style="1"/>
  </cols>
  <sheetData>
    <row r="1" spans="1:10" x14ac:dyDescent="0.25">
      <c r="A1" s="28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x14ac:dyDescent="0.25">
      <c r="A2" s="29" t="s">
        <v>1</v>
      </c>
      <c r="B2" s="29"/>
      <c r="C2" s="29"/>
      <c r="D2" s="29"/>
      <c r="E2" s="29"/>
    </row>
    <row r="4" spans="1:10" x14ac:dyDescent="0.25">
      <c r="A4" s="26" t="s">
        <v>2</v>
      </c>
      <c r="B4" s="26"/>
      <c r="C4" s="26"/>
      <c r="D4" s="26"/>
      <c r="E4" s="26"/>
      <c r="F4" s="26"/>
      <c r="G4" s="26"/>
      <c r="H4" s="26"/>
    </row>
    <row r="5" spans="1:10" x14ac:dyDescent="0.25">
      <c r="A5" s="27" t="s">
        <v>3</v>
      </c>
      <c r="B5" s="27"/>
      <c r="C5" s="27"/>
      <c r="D5" s="27"/>
      <c r="E5" s="27"/>
      <c r="F5" s="27"/>
      <c r="G5" s="27"/>
      <c r="H5" s="27"/>
    </row>
    <row r="6" spans="1:10" ht="40.799999999999997" customHeight="1" x14ac:dyDescent="0.25"/>
    <row r="7" spans="1:10" ht="64.8" customHeight="1" x14ac:dyDescent="0.25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</row>
    <row r="8" spans="1:10" x14ac:dyDescent="0.25">
      <c r="A8" s="3" t="s">
        <v>14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  <c r="H8" s="3" t="s">
        <v>24</v>
      </c>
      <c r="I8" s="3" t="s">
        <v>26</v>
      </c>
      <c r="J8" s="3" t="s">
        <v>25</v>
      </c>
    </row>
    <row r="9" spans="1:10" x14ac:dyDescent="0.25">
      <c r="A9" s="4">
        <v>1</v>
      </c>
      <c r="B9" s="5" t="s">
        <v>15</v>
      </c>
      <c r="C9" s="4">
        <v>167</v>
      </c>
      <c r="D9" s="4">
        <v>167</v>
      </c>
      <c r="E9" s="6">
        <v>150</v>
      </c>
      <c r="F9" s="7">
        <v>4000</v>
      </c>
      <c r="G9" s="4">
        <v>40</v>
      </c>
      <c r="H9" s="6">
        <f>F9*G9</f>
        <v>160000</v>
      </c>
      <c r="I9" s="6">
        <f>D9*E9*G9</f>
        <v>1002000</v>
      </c>
      <c r="J9" s="6">
        <f>H9+I9</f>
        <v>1162000</v>
      </c>
    </row>
    <row r="10" spans="1:10" ht="33.6" customHeight="1" x14ac:dyDescent="0.25">
      <c r="A10" s="4">
        <v>2</v>
      </c>
      <c r="B10" s="5" t="s">
        <v>16</v>
      </c>
      <c r="C10" s="4">
        <v>159</v>
      </c>
      <c r="D10" s="4">
        <v>159</v>
      </c>
      <c r="E10" s="6">
        <v>159</v>
      </c>
      <c r="F10" s="7">
        <v>4000</v>
      </c>
      <c r="G10" s="4">
        <v>8</v>
      </c>
      <c r="H10" s="6">
        <f t="shared" ref="H10:H11" si="0">F10*G10</f>
        <v>32000</v>
      </c>
      <c r="I10" s="6">
        <f t="shared" ref="I10" si="1">D10*E10*G10</f>
        <v>202248</v>
      </c>
      <c r="J10" s="6">
        <f t="shared" ref="J10:J11" si="2">H10+I10</f>
        <v>234248</v>
      </c>
    </row>
    <row r="11" spans="1:10" x14ac:dyDescent="0.25">
      <c r="A11" s="4">
        <v>3</v>
      </c>
      <c r="B11" s="5" t="s">
        <v>17</v>
      </c>
      <c r="C11" s="4">
        <v>200</v>
      </c>
      <c r="D11" s="4">
        <v>200</v>
      </c>
      <c r="E11" s="6">
        <v>150</v>
      </c>
      <c r="F11" s="7">
        <v>4000</v>
      </c>
      <c r="G11" s="4">
        <v>20</v>
      </c>
      <c r="H11" s="6">
        <f t="shared" si="0"/>
        <v>80000</v>
      </c>
      <c r="I11" s="6">
        <f>D11*E11*G11</f>
        <v>600000</v>
      </c>
      <c r="J11" s="6">
        <f t="shared" si="2"/>
        <v>680000</v>
      </c>
    </row>
    <row r="12" spans="1:10" x14ac:dyDescent="0.25">
      <c r="A12" s="8"/>
      <c r="B12" s="9" t="s">
        <v>27</v>
      </c>
      <c r="C12" s="4">
        <f t="shared" ref="C12:J12" si="3">SUM(C9:C11)</f>
        <v>526</v>
      </c>
      <c r="D12" s="4">
        <f t="shared" si="3"/>
        <v>526</v>
      </c>
      <c r="E12" s="6">
        <f t="shared" si="3"/>
        <v>459</v>
      </c>
      <c r="F12" s="7">
        <f t="shared" si="3"/>
        <v>12000</v>
      </c>
      <c r="G12" s="4">
        <f t="shared" si="3"/>
        <v>68</v>
      </c>
      <c r="H12" s="6">
        <f t="shared" si="3"/>
        <v>272000</v>
      </c>
      <c r="I12" s="6">
        <f t="shared" si="3"/>
        <v>1804248</v>
      </c>
      <c r="J12" s="6">
        <f t="shared" si="3"/>
        <v>2076248</v>
      </c>
    </row>
  </sheetData>
  <mergeCells count="4">
    <mergeCell ref="A4:H4"/>
    <mergeCell ref="A5:H5"/>
    <mergeCell ref="A1:G1"/>
    <mergeCell ref="A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4" sqref="N4"/>
    </sheetView>
  </sheetViews>
  <sheetFormatPr defaultRowHeight="13.8" x14ac:dyDescent="0.25"/>
  <cols>
    <col min="1" max="1" width="7.21875" style="1" customWidth="1"/>
    <col min="2" max="2" width="12.109375" style="1" customWidth="1"/>
    <col min="3" max="3" width="20.6640625" style="1" customWidth="1"/>
    <col min="4" max="13" width="8.88671875" style="1"/>
    <col min="14" max="14" width="9.88671875" style="1" customWidth="1"/>
    <col min="15" max="16384" width="8.88671875" style="1"/>
  </cols>
  <sheetData>
    <row r="1" spans="1:14" x14ac:dyDescent="0.25">
      <c r="A1" s="26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3" spans="1:14" ht="118.8" x14ac:dyDescent="0.25">
      <c r="A3" s="9" t="s">
        <v>29</v>
      </c>
      <c r="B3" s="9" t="s">
        <v>30</v>
      </c>
      <c r="C3" s="9" t="s">
        <v>31</v>
      </c>
      <c r="D3" s="12" t="s">
        <v>32</v>
      </c>
      <c r="E3" s="12" t="s">
        <v>33</v>
      </c>
      <c r="F3" s="12" t="s">
        <v>34</v>
      </c>
      <c r="G3" s="12" t="s">
        <v>35</v>
      </c>
      <c r="H3" s="12" t="s">
        <v>36</v>
      </c>
      <c r="I3" s="12" t="s">
        <v>37</v>
      </c>
      <c r="J3" s="12" t="s">
        <v>38</v>
      </c>
      <c r="K3" s="12" t="s">
        <v>39</v>
      </c>
      <c r="L3" s="9" t="s">
        <v>40</v>
      </c>
      <c r="M3" s="9" t="s">
        <v>41</v>
      </c>
      <c r="N3" s="9" t="s">
        <v>42</v>
      </c>
    </row>
    <row r="4" spans="1:14" x14ac:dyDescent="0.25">
      <c r="A4" s="4">
        <v>1</v>
      </c>
      <c r="B4" s="10" t="s">
        <v>43</v>
      </c>
      <c r="C4" s="8" t="s">
        <v>50</v>
      </c>
      <c r="D4" s="11">
        <v>4</v>
      </c>
      <c r="E4" s="11">
        <v>7</v>
      </c>
      <c r="F4" s="11">
        <v>5</v>
      </c>
      <c r="G4" s="11">
        <v>8</v>
      </c>
      <c r="H4" s="11">
        <v>7</v>
      </c>
      <c r="I4" s="11">
        <v>5</v>
      </c>
      <c r="J4" s="11">
        <v>2</v>
      </c>
      <c r="K4" s="11">
        <v>9</v>
      </c>
      <c r="L4" s="11">
        <f>ROUND(AVERAGE(D4:K4),2)</f>
        <v>5.88</v>
      </c>
      <c r="M4" s="4" t="str">
        <f>IF(L4&gt;=8,"Giỏi",IF(L4&gt;=7,"Khá",IF(L4&gt;=6,"TB Khá",IF(L4&gt;=5,"TB","Yếu"))))</f>
        <v>TB</v>
      </c>
      <c r="N4" s="4" t="str">
        <f>IF(MIN(D4:K4)&gt;=5,"Đạt","Không đạt")</f>
        <v>Không đạt</v>
      </c>
    </row>
    <row r="5" spans="1:14" x14ac:dyDescent="0.25">
      <c r="A5" s="4">
        <v>2</v>
      </c>
      <c r="B5" s="10" t="s">
        <v>44</v>
      </c>
      <c r="C5" s="8" t="s">
        <v>51</v>
      </c>
      <c r="D5" s="11">
        <v>3</v>
      </c>
      <c r="E5" s="11">
        <v>9</v>
      </c>
      <c r="F5" s="11">
        <v>4</v>
      </c>
      <c r="G5" s="11">
        <v>8</v>
      </c>
      <c r="H5" s="11">
        <v>7</v>
      </c>
      <c r="I5" s="11">
        <v>5</v>
      </c>
      <c r="J5" s="11">
        <v>4</v>
      </c>
      <c r="K5" s="11">
        <v>9</v>
      </c>
      <c r="L5" s="11">
        <f t="shared" ref="L5:L10" si="0">ROUND(AVERAGE(D5:K5),2)</f>
        <v>6.13</v>
      </c>
      <c r="M5" s="4" t="str">
        <f t="shared" ref="M5:M10" si="1">IF(L5&gt;=8,"Giỏi",IF(L5&gt;=7,"Khá",IF(L5&gt;=6,"TB Khá",IF(L5&gt;=5,"TB","Yếu"))))</f>
        <v>TB Khá</v>
      </c>
      <c r="N5" s="4" t="str">
        <f t="shared" ref="N5:N10" si="2">IF(MIN(D5:K5)&gt;=5,"Đạt","Không đạt")</f>
        <v>Không đạt</v>
      </c>
    </row>
    <row r="6" spans="1:14" x14ac:dyDescent="0.25">
      <c r="A6" s="4">
        <v>3</v>
      </c>
      <c r="B6" s="10" t="s">
        <v>45</v>
      </c>
      <c r="C6" s="8" t="s">
        <v>52</v>
      </c>
      <c r="D6" s="11">
        <v>5</v>
      </c>
      <c r="E6" s="11">
        <v>5</v>
      </c>
      <c r="F6" s="11">
        <v>6</v>
      </c>
      <c r="G6" s="11">
        <v>8</v>
      </c>
      <c r="H6" s="11">
        <v>8</v>
      </c>
      <c r="I6" s="11">
        <v>5</v>
      </c>
      <c r="J6" s="11">
        <v>5</v>
      </c>
      <c r="K6" s="11">
        <v>6</v>
      </c>
      <c r="L6" s="11">
        <f t="shared" si="0"/>
        <v>6</v>
      </c>
      <c r="M6" s="4" t="str">
        <f t="shared" si="1"/>
        <v>TB Khá</v>
      </c>
      <c r="N6" s="4" t="str">
        <f t="shared" si="2"/>
        <v>Đạt</v>
      </c>
    </row>
    <row r="7" spans="1:14" x14ac:dyDescent="0.25">
      <c r="A7" s="4">
        <v>4</v>
      </c>
      <c r="B7" s="10" t="s">
        <v>46</v>
      </c>
      <c r="C7" s="8" t="s">
        <v>53</v>
      </c>
      <c r="D7" s="11">
        <v>6</v>
      </c>
      <c r="E7" s="11">
        <v>6</v>
      </c>
      <c r="F7" s="11">
        <v>7</v>
      </c>
      <c r="G7" s="11">
        <v>5</v>
      </c>
      <c r="H7" s="11">
        <v>9</v>
      </c>
      <c r="I7" s="11">
        <v>5</v>
      </c>
      <c r="J7" s="11">
        <v>5</v>
      </c>
      <c r="K7" s="11">
        <v>5</v>
      </c>
      <c r="L7" s="11">
        <f t="shared" si="0"/>
        <v>6</v>
      </c>
      <c r="M7" s="4" t="str">
        <f t="shared" si="1"/>
        <v>TB Khá</v>
      </c>
      <c r="N7" s="4" t="str">
        <f t="shared" si="2"/>
        <v>Đạt</v>
      </c>
    </row>
    <row r="8" spans="1:14" x14ac:dyDescent="0.25">
      <c r="A8" s="4">
        <v>5</v>
      </c>
      <c r="B8" s="10" t="s">
        <v>47</v>
      </c>
      <c r="C8" s="8" t="s">
        <v>54</v>
      </c>
      <c r="D8" s="11">
        <v>8</v>
      </c>
      <c r="E8" s="11">
        <v>6</v>
      </c>
      <c r="F8" s="11">
        <v>7</v>
      </c>
      <c r="G8" s="11">
        <v>9</v>
      </c>
      <c r="H8" s="11">
        <v>10</v>
      </c>
      <c r="I8" s="11">
        <v>7</v>
      </c>
      <c r="J8" s="11">
        <v>7</v>
      </c>
      <c r="K8" s="11">
        <v>7</v>
      </c>
      <c r="L8" s="11">
        <f t="shared" si="0"/>
        <v>7.63</v>
      </c>
      <c r="M8" s="4" t="str">
        <f t="shared" si="1"/>
        <v>Khá</v>
      </c>
      <c r="N8" s="4" t="str">
        <f t="shared" si="2"/>
        <v>Đạt</v>
      </c>
    </row>
    <row r="9" spans="1:14" x14ac:dyDescent="0.25">
      <c r="A9" s="4">
        <v>6</v>
      </c>
      <c r="B9" s="10" t="s">
        <v>48</v>
      </c>
      <c r="C9" s="8" t="s">
        <v>55</v>
      </c>
      <c r="D9" s="11">
        <v>9</v>
      </c>
      <c r="E9" s="11">
        <v>6</v>
      </c>
      <c r="F9" s="11">
        <v>3</v>
      </c>
      <c r="G9" s="11">
        <v>6</v>
      </c>
      <c r="H9" s="11">
        <v>10</v>
      </c>
      <c r="I9" s="11">
        <v>8</v>
      </c>
      <c r="J9" s="11">
        <v>7</v>
      </c>
      <c r="K9" s="11">
        <v>7</v>
      </c>
      <c r="L9" s="11">
        <f t="shared" si="0"/>
        <v>7</v>
      </c>
      <c r="M9" s="4" t="str">
        <f t="shared" si="1"/>
        <v>Khá</v>
      </c>
      <c r="N9" s="4" t="str">
        <f t="shared" si="2"/>
        <v>Không đạt</v>
      </c>
    </row>
    <row r="10" spans="1:14" x14ac:dyDescent="0.25">
      <c r="A10" s="4">
        <v>7</v>
      </c>
      <c r="B10" s="10" t="s">
        <v>49</v>
      </c>
      <c r="C10" s="8" t="s">
        <v>56</v>
      </c>
      <c r="D10" s="11">
        <v>10</v>
      </c>
      <c r="E10" s="11">
        <v>7</v>
      </c>
      <c r="F10" s="11">
        <v>9</v>
      </c>
      <c r="G10" s="11">
        <v>6</v>
      </c>
      <c r="H10" s="11">
        <v>9</v>
      </c>
      <c r="I10" s="11">
        <v>6</v>
      </c>
      <c r="J10" s="11">
        <v>9</v>
      </c>
      <c r="K10" s="11">
        <v>4</v>
      </c>
      <c r="L10" s="11">
        <f t="shared" si="0"/>
        <v>7.5</v>
      </c>
      <c r="M10" s="4" t="str">
        <f t="shared" si="1"/>
        <v>Khá</v>
      </c>
      <c r="N10" s="4" t="str">
        <f t="shared" si="2"/>
        <v>Không đạt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8" sqref="C8"/>
    </sheetView>
  </sheetViews>
  <sheetFormatPr defaultRowHeight="13.8" x14ac:dyDescent="0.25"/>
  <cols>
    <col min="1" max="1" width="6.5546875" style="1" customWidth="1"/>
    <col min="2" max="2" width="15.5546875" style="1" customWidth="1"/>
    <col min="3" max="3" width="14.88671875" style="1" customWidth="1"/>
    <col min="4" max="4" width="8.88671875" style="1"/>
    <col min="5" max="5" width="11.33203125" style="1" customWidth="1"/>
    <col min="6" max="9" width="8.88671875" style="1"/>
    <col min="10" max="10" width="10.33203125" style="1" customWidth="1"/>
    <col min="11" max="16384" width="8.88671875" style="1"/>
  </cols>
  <sheetData>
    <row r="1" spans="1:13" x14ac:dyDescent="0.25">
      <c r="A1" s="26" t="s">
        <v>57</v>
      </c>
      <c r="B1" s="26"/>
      <c r="C1" s="26"/>
      <c r="D1" s="26"/>
      <c r="E1" s="26"/>
      <c r="F1" s="26"/>
    </row>
    <row r="3" spans="1:13" ht="27.6" x14ac:dyDescent="0.25">
      <c r="A3" s="13" t="s">
        <v>29</v>
      </c>
      <c r="B3" s="13" t="s">
        <v>30</v>
      </c>
      <c r="C3" s="13" t="s">
        <v>58</v>
      </c>
      <c r="D3" s="13" t="s">
        <v>59</v>
      </c>
      <c r="E3" s="13" t="s">
        <v>60</v>
      </c>
      <c r="F3" s="13" t="s">
        <v>61</v>
      </c>
    </row>
    <row r="4" spans="1:13" x14ac:dyDescent="0.25">
      <c r="A4" s="4">
        <v>1</v>
      </c>
      <c r="B4" s="4" t="s">
        <v>83</v>
      </c>
      <c r="C4" s="8" t="s">
        <v>62</v>
      </c>
      <c r="D4" s="8" t="s">
        <v>63</v>
      </c>
      <c r="E4" s="4" t="str">
        <f>VLOOKUP(LEFT(B4,2),$I$5:$J$7,2,0)</f>
        <v>Công nghệ</v>
      </c>
      <c r="F4" s="4">
        <f>HLOOKUP(RIGHT(B4,1),$J$11:$M$12,2,0)</f>
        <v>2</v>
      </c>
      <c r="I4" s="4" t="s">
        <v>74</v>
      </c>
      <c r="J4" s="4" t="s">
        <v>60</v>
      </c>
    </row>
    <row r="5" spans="1:13" x14ac:dyDescent="0.25">
      <c r="A5" s="4">
        <v>2</v>
      </c>
      <c r="B5" s="4" t="s">
        <v>84</v>
      </c>
      <c r="C5" s="8" t="s">
        <v>64</v>
      </c>
      <c r="D5" s="8" t="s">
        <v>65</v>
      </c>
      <c r="E5" s="4" t="str">
        <f t="shared" ref="E5:E12" si="0">VLOOKUP(LEFT(B5,2),$I$5:$J$7,2,0)</f>
        <v>Viễn thông</v>
      </c>
      <c r="F5" s="4">
        <f t="shared" ref="F5:F12" si="1">HLOOKUP(RIGHT(B5,1),$J$11:$M$12,2,0)</f>
        <v>1.5</v>
      </c>
      <c r="I5" s="4" t="s">
        <v>97</v>
      </c>
      <c r="J5" s="4" t="s">
        <v>80</v>
      </c>
    </row>
    <row r="6" spans="1:13" x14ac:dyDescent="0.25">
      <c r="A6" s="4">
        <v>3</v>
      </c>
      <c r="B6" s="4" t="s">
        <v>85</v>
      </c>
      <c r="C6" s="8" t="s">
        <v>94</v>
      </c>
      <c r="D6" s="8" t="s">
        <v>95</v>
      </c>
      <c r="E6" s="4" t="str">
        <f t="shared" si="0"/>
        <v>Quản trị</v>
      </c>
      <c r="F6" s="4">
        <f t="shared" si="1"/>
        <v>0.5</v>
      </c>
      <c r="I6" s="4" t="s">
        <v>98</v>
      </c>
      <c r="J6" s="4" t="s">
        <v>81</v>
      </c>
    </row>
    <row r="7" spans="1:13" x14ac:dyDescent="0.25">
      <c r="A7" s="4">
        <v>4</v>
      </c>
      <c r="B7" s="4" t="s">
        <v>86</v>
      </c>
      <c r="C7" s="8" t="s">
        <v>96</v>
      </c>
      <c r="D7" s="8" t="s">
        <v>67</v>
      </c>
      <c r="E7" s="4" t="str">
        <f t="shared" si="0"/>
        <v>Công nghệ</v>
      </c>
      <c r="F7" s="4">
        <f t="shared" si="1"/>
        <v>1</v>
      </c>
      <c r="I7" s="4" t="s">
        <v>99</v>
      </c>
      <c r="J7" s="4" t="s">
        <v>82</v>
      </c>
    </row>
    <row r="8" spans="1:13" x14ac:dyDescent="0.25">
      <c r="A8" s="4">
        <v>5</v>
      </c>
      <c r="B8" s="4" t="s">
        <v>87</v>
      </c>
      <c r="C8" s="8" t="s">
        <v>66</v>
      </c>
      <c r="D8" s="8" t="s">
        <v>67</v>
      </c>
      <c r="E8" s="4" t="str">
        <f t="shared" si="0"/>
        <v>Viễn thông</v>
      </c>
      <c r="F8" s="4">
        <f t="shared" si="1"/>
        <v>2</v>
      </c>
    </row>
    <row r="9" spans="1:13" x14ac:dyDescent="0.25">
      <c r="A9" s="4">
        <v>6</v>
      </c>
      <c r="B9" s="4" t="s">
        <v>88</v>
      </c>
      <c r="C9" s="8" t="s">
        <v>68</v>
      </c>
      <c r="D9" s="8" t="s">
        <v>69</v>
      </c>
      <c r="E9" s="4" t="str">
        <f t="shared" si="0"/>
        <v>Viễn thông</v>
      </c>
      <c r="F9" s="4">
        <f t="shared" si="1"/>
        <v>0.5</v>
      </c>
    </row>
    <row r="10" spans="1:13" x14ac:dyDescent="0.25">
      <c r="A10" s="4">
        <v>7</v>
      </c>
      <c r="B10" s="4" t="s">
        <v>89</v>
      </c>
      <c r="C10" s="8" t="s">
        <v>92</v>
      </c>
      <c r="D10" s="8" t="s">
        <v>93</v>
      </c>
      <c r="E10" s="4" t="str">
        <f t="shared" si="0"/>
        <v>Quản trị</v>
      </c>
      <c r="F10" s="4">
        <f t="shared" si="1"/>
        <v>0.5</v>
      </c>
    </row>
    <row r="11" spans="1:13" x14ac:dyDescent="0.25">
      <c r="A11" s="4">
        <v>8</v>
      </c>
      <c r="B11" s="4" t="s">
        <v>90</v>
      </c>
      <c r="C11" s="8" t="s">
        <v>70</v>
      </c>
      <c r="D11" s="8" t="s">
        <v>71</v>
      </c>
      <c r="E11" s="4" t="str">
        <f t="shared" si="0"/>
        <v>Công nghệ</v>
      </c>
      <c r="F11" s="4">
        <f t="shared" si="1"/>
        <v>1.5</v>
      </c>
      <c r="I11" s="4" t="s">
        <v>74</v>
      </c>
      <c r="J11" s="4" t="s">
        <v>76</v>
      </c>
      <c r="K11" s="4" t="s">
        <v>77</v>
      </c>
      <c r="L11" s="4" t="s">
        <v>78</v>
      </c>
      <c r="M11" s="4" t="s">
        <v>79</v>
      </c>
    </row>
    <row r="12" spans="1:13" x14ac:dyDescent="0.25">
      <c r="A12" s="4">
        <v>9</v>
      </c>
      <c r="B12" s="4" t="s">
        <v>91</v>
      </c>
      <c r="C12" s="8" t="s">
        <v>72</v>
      </c>
      <c r="D12" s="8" t="s">
        <v>73</v>
      </c>
      <c r="E12" s="4" t="str">
        <f t="shared" si="0"/>
        <v>Công nghệ</v>
      </c>
      <c r="F12" s="4">
        <f t="shared" si="1"/>
        <v>1.5</v>
      </c>
      <c r="I12" s="4" t="s">
        <v>75</v>
      </c>
      <c r="J12" s="4">
        <v>2</v>
      </c>
      <c r="K12" s="4">
        <v>1.5</v>
      </c>
      <c r="L12" s="4">
        <v>1</v>
      </c>
      <c r="M12" s="4">
        <v>0.5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K7" sqref="K7"/>
    </sheetView>
  </sheetViews>
  <sheetFormatPr defaultRowHeight="13.8" x14ac:dyDescent="0.25"/>
  <cols>
    <col min="1" max="1" width="5.5546875" style="1" customWidth="1"/>
    <col min="2" max="2" width="21.21875" style="1" customWidth="1"/>
    <col min="3" max="3" width="8.88671875" style="1"/>
    <col min="4" max="5" width="10.6640625" style="1" bestFit="1" customWidth="1"/>
    <col min="6" max="6" width="9" style="1" bestFit="1" customWidth="1"/>
    <col min="7" max="8" width="12.6640625" style="1" bestFit="1" customWidth="1"/>
    <col min="9" max="9" width="12.33203125" style="1" customWidth="1"/>
    <col min="10" max="10" width="12.6640625" style="1" bestFit="1" customWidth="1"/>
    <col min="11" max="11" width="11.21875" style="1" customWidth="1"/>
    <col min="12" max="16384" width="8.88671875" style="1"/>
  </cols>
  <sheetData>
    <row r="3" spans="1:12" x14ac:dyDescent="0.25">
      <c r="A3" s="26" t="s">
        <v>100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25">
      <c r="A4" s="31" t="s">
        <v>101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6" spans="1:12" ht="27.6" x14ac:dyDescent="0.25">
      <c r="A6" s="2" t="s">
        <v>29</v>
      </c>
      <c r="B6" s="2" t="s">
        <v>102</v>
      </c>
      <c r="C6" s="2" t="s">
        <v>103</v>
      </c>
      <c r="D6" s="2" t="s">
        <v>104</v>
      </c>
      <c r="E6" s="2" t="s">
        <v>105</v>
      </c>
      <c r="F6" s="2" t="s">
        <v>106</v>
      </c>
      <c r="G6" s="2" t="s">
        <v>107</v>
      </c>
      <c r="H6" s="2" t="s">
        <v>108</v>
      </c>
      <c r="I6" s="2" t="s">
        <v>109</v>
      </c>
      <c r="J6" s="2" t="s">
        <v>110</v>
      </c>
      <c r="K6" s="2" t="s">
        <v>111</v>
      </c>
      <c r="L6" s="2" t="s">
        <v>42</v>
      </c>
    </row>
    <row r="7" spans="1:12" x14ac:dyDescent="0.25">
      <c r="A7" s="11">
        <v>1</v>
      </c>
      <c r="B7" s="8" t="s">
        <v>50</v>
      </c>
      <c r="C7" s="4" t="s">
        <v>121</v>
      </c>
      <c r="D7" s="16">
        <v>41335</v>
      </c>
      <c r="E7" s="16">
        <v>41364</v>
      </c>
      <c r="F7" s="4">
        <f>_xlfn.DAYS(E7,D7)</f>
        <v>29</v>
      </c>
      <c r="G7" s="6">
        <f>F7*200000</f>
        <v>5800000</v>
      </c>
      <c r="H7" s="17">
        <f>IF(C7="GD",G7*40%,IF(C7="PGD",G7*30%,IF(C7="TP",G7*20%,0)))</f>
        <v>1160000</v>
      </c>
      <c r="I7" s="18">
        <f>G7+H7</f>
        <v>6960000</v>
      </c>
      <c r="J7" s="6">
        <v>3000000</v>
      </c>
      <c r="K7" s="18">
        <f>I7-J7</f>
        <v>3960000</v>
      </c>
      <c r="L7" s="8"/>
    </row>
    <row r="8" spans="1:12" x14ac:dyDescent="0.25">
      <c r="A8" s="11">
        <v>2</v>
      </c>
      <c r="B8" s="8" t="s">
        <v>51</v>
      </c>
      <c r="C8" s="4" t="s">
        <v>114</v>
      </c>
      <c r="D8" s="16">
        <v>41335</v>
      </c>
      <c r="E8" s="16">
        <v>41364</v>
      </c>
      <c r="F8" s="4">
        <f t="shared" ref="F8:F13" si="0">_xlfn.DAYS(E8,D8)</f>
        <v>29</v>
      </c>
      <c r="G8" s="6">
        <f t="shared" ref="G8:G13" si="1">F8*200000</f>
        <v>5800000</v>
      </c>
      <c r="H8" s="17">
        <f t="shared" ref="H8:H13" si="2">IF(C8="GD",G8*40%,IF(C8="PGD",G8*30%,IF(C8="TP",G8*20%,0)))</f>
        <v>2320000</v>
      </c>
      <c r="I8" s="18">
        <f t="shared" ref="I8:I13" si="3">G8+H8</f>
        <v>8120000</v>
      </c>
      <c r="J8" s="6">
        <v>5000000</v>
      </c>
      <c r="K8" s="18">
        <f t="shared" ref="K8:K13" si="4">I8-J8</f>
        <v>3120000</v>
      </c>
      <c r="L8" s="8"/>
    </row>
    <row r="9" spans="1:12" x14ac:dyDescent="0.25">
      <c r="A9" s="11">
        <v>3</v>
      </c>
      <c r="B9" s="8" t="s">
        <v>52</v>
      </c>
      <c r="C9" s="4" t="s">
        <v>115</v>
      </c>
      <c r="D9" s="16">
        <v>41343</v>
      </c>
      <c r="E9" s="16">
        <v>41364</v>
      </c>
      <c r="F9" s="4">
        <f t="shared" si="0"/>
        <v>21</v>
      </c>
      <c r="G9" s="6">
        <f t="shared" si="1"/>
        <v>4200000</v>
      </c>
      <c r="H9" s="17">
        <f t="shared" si="2"/>
        <v>0</v>
      </c>
      <c r="I9" s="18">
        <f t="shared" si="3"/>
        <v>4200000</v>
      </c>
      <c r="J9" s="6">
        <v>2000000</v>
      </c>
      <c r="K9" s="18">
        <f t="shared" si="4"/>
        <v>2200000</v>
      </c>
      <c r="L9" s="8"/>
    </row>
    <row r="10" spans="1:12" x14ac:dyDescent="0.25">
      <c r="A10" s="11">
        <v>4</v>
      </c>
      <c r="B10" s="8" t="s">
        <v>53</v>
      </c>
      <c r="C10" s="4" t="s">
        <v>115</v>
      </c>
      <c r="D10" s="16">
        <v>41343</v>
      </c>
      <c r="E10" s="16">
        <v>41364</v>
      </c>
      <c r="F10" s="4">
        <f t="shared" si="0"/>
        <v>21</v>
      </c>
      <c r="G10" s="6">
        <f t="shared" si="1"/>
        <v>4200000</v>
      </c>
      <c r="H10" s="17">
        <f t="shared" si="2"/>
        <v>0</v>
      </c>
      <c r="I10" s="18">
        <f t="shared" si="3"/>
        <v>4200000</v>
      </c>
      <c r="J10" s="6">
        <v>2000000</v>
      </c>
      <c r="K10" s="18">
        <f t="shared" si="4"/>
        <v>2200000</v>
      </c>
      <c r="L10" s="8"/>
    </row>
    <row r="11" spans="1:12" x14ac:dyDescent="0.25">
      <c r="A11" s="11">
        <v>5</v>
      </c>
      <c r="B11" s="8" t="s">
        <v>112</v>
      </c>
      <c r="C11" s="4" t="s">
        <v>115</v>
      </c>
      <c r="D11" s="16">
        <v>41343</v>
      </c>
      <c r="E11" s="16">
        <v>41364</v>
      </c>
      <c r="F11" s="4">
        <f t="shared" si="0"/>
        <v>21</v>
      </c>
      <c r="G11" s="6">
        <f t="shared" si="1"/>
        <v>4200000</v>
      </c>
      <c r="H11" s="17">
        <f t="shared" si="2"/>
        <v>0</v>
      </c>
      <c r="I11" s="18">
        <f t="shared" si="3"/>
        <v>4200000</v>
      </c>
      <c r="J11" s="6">
        <v>2000000</v>
      </c>
      <c r="K11" s="18">
        <f t="shared" si="4"/>
        <v>2200000</v>
      </c>
      <c r="L11" s="8"/>
    </row>
    <row r="12" spans="1:12" x14ac:dyDescent="0.25">
      <c r="A12" s="11">
        <v>6</v>
      </c>
      <c r="B12" s="8" t="s">
        <v>113</v>
      </c>
      <c r="C12" s="4" t="s">
        <v>116</v>
      </c>
      <c r="D12" s="16">
        <v>41335</v>
      </c>
      <c r="E12" s="16">
        <v>41364</v>
      </c>
      <c r="F12" s="4">
        <f t="shared" si="0"/>
        <v>29</v>
      </c>
      <c r="G12" s="6">
        <f t="shared" si="1"/>
        <v>5800000</v>
      </c>
      <c r="H12" s="17">
        <f t="shared" si="2"/>
        <v>1740000</v>
      </c>
      <c r="I12" s="18">
        <f t="shared" si="3"/>
        <v>7540000</v>
      </c>
      <c r="J12" s="6">
        <v>4000000</v>
      </c>
      <c r="K12" s="18">
        <f t="shared" si="4"/>
        <v>3540000</v>
      </c>
      <c r="L12" s="8"/>
    </row>
    <row r="13" spans="1:12" x14ac:dyDescent="0.25">
      <c r="A13" s="11">
        <v>7</v>
      </c>
      <c r="B13" s="8" t="s">
        <v>54</v>
      </c>
      <c r="C13" s="4" t="s">
        <v>117</v>
      </c>
      <c r="D13" s="16">
        <v>41334</v>
      </c>
      <c r="E13" s="16">
        <v>41364</v>
      </c>
      <c r="F13" s="4">
        <f t="shared" si="0"/>
        <v>30</v>
      </c>
      <c r="G13" s="6">
        <f t="shared" si="1"/>
        <v>6000000</v>
      </c>
      <c r="H13" s="17">
        <f t="shared" si="2"/>
        <v>0</v>
      </c>
      <c r="I13" s="18">
        <f t="shared" si="3"/>
        <v>6000000</v>
      </c>
      <c r="J13" s="6">
        <v>1000000</v>
      </c>
      <c r="K13" s="18">
        <f t="shared" si="4"/>
        <v>5000000</v>
      </c>
      <c r="L13" s="8"/>
    </row>
    <row r="14" spans="1:12" x14ac:dyDescent="0.25">
      <c r="A14" s="30" t="s">
        <v>13</v>
      </c>
      <c r="B14" s="30"/>
      <c r="C14" s="30"/>
      <c r="D14" s="30"/>
      <c r="E14" s="30"/>
      <c r="F14" s="30"/>
      <c r="G14" s="14">
        <f>SUM(G7:G13)</f>
        <v>36000000</v>
      </c>
      <c r="H14" s="14">
        <f t="shared" ref="H14:K14" si="5">SUM(H7:H13)</f>
        <v>5220000</v>
      </c>
      <c r="I14" s="14">
        <f t="shared" si="5"/>
        <v>41220000</v>
      </c>
      <c r="J14" s="14">
        <f t="shared" si="5"/>
        <v>19000000</v>
      </c>
      <c r="K14" s="14">
        <f t="shared" si="5"/>
        <v>22220000</v>
      </c>
      <c r="L14" s="8"/>
    </row>
    <row r="15" spans="1:12" x14ac:dyDescent="0.25">
      <c r="A15" s="30" t="s">
        <v>118</v>
      </c>
      <c r="B15" s="30"/>
      <c r="C15" s="30"/>
      <c r="D15" s="30"/>
      <c r="E15" s="30"/>
      <c r="F15" s="30"/>
      <c r="G15" s="14">
        <f>AVERAGE(G7:G13)</f>
        <v>5142857.1428571427</v>
      </c>
      <c r="H15" s="14">
        <f t="shared" ref="H15:K15" si="6">AVERAGE(H7:H13)</f>
        <v>745714.28571428568</v>
      </c>
      <c r="I15" s="14">
        <f t="shared" si="6"/>
        <v>5888571.4285714282</v>
      </c>
      <c r="J15" s="14">
        <f t="shared" si="6"/>
        <v>2714285.7142857141</v>
      </c>
      <c r="K15" s="14">
        <f t="shared" si="6"/>
        <v>3174285.7142857141</v>
      </c>
      <c r="L15" s="8"/>
    </row>
    <row r="16" spans="1:12" x14ac:dyDescent="0.25">
      <c r="A16" s="30" t="s">
        <v>119</v>
      </c>
      <c r="B16" s="30"/>
      <c r="C16" s="30"/>
      <c r="D16" s="30"/>
      <c r="E16" s="30"/>
      <c r="F16" s="30"/>
      <c r="G16" s="14">
        <f>MAX(G7:G13)</f>
        <v>6000000</v>
      </c>
      <c r="H16" s="14">
        <f t="shared" ref="H16:K16" si="7">MAX(H7:H13)</f>
        <v>2320000</v>
      </c>
      <c r="I16" s="14">
        <f t="shared" si="7"/>
        <v>8120000</v>
      </c>
      <c r="J16" s="14">
        <f t="shared" si="7"/>
        <v>5000000</v>
      </c>
      <c r="K16" s="14">
        <f t="shared" si="7"/>
        <v>5000000</v>
      </c>
      <c r="L16" s="8"/>
    </row>
    <row r="17" spans="1:12" x14ac:dyDescent="0.25">
      <c r="A17" s="30" t="s">
        <v>120</v>
      </c>
      <c r="B17" s="30"/>
      <c r="C17" s="30"/>
      <c r="D17" s="30"/>
      <c r="E17" s="30"/>
      <c r="F17" s="30"/>
      <c r="G17" s="19">
        <f>MIN(G7:G13)</f>
        <v>4200000</v>
      </c>
      <c r="H17" s="19">
        <f t="shared" ref="H17:K17" si="8">MIN(H7:H13)</f>
        <v>0</v>
      </c>
      <c r="I17" s="19">
        <f t="shared" si="8"/>
        <v>4200000</v>
      </c>
      <c r="J17" s="19">
        <f t="shared" si="8"/>
        <v>1000000</v>
      </c>
      <c r="K17" s="19">
        <f t="shared" si="8"/>
        <v>2200000</v>
      </c>
      <c r="L17" s="8"/>
    </row>
  </sheetData>
  <mergeCells count="6">
    <mergeCell ref="A14:F14"/>
    <mergeCell ref="A15:F15"/>
    <mergeCell ref="A16:F16"/>
    <mergeCell ref="A17:F17"/>
    <mergeCell ref="A3:L3"/>
    <mergeCell ref="A4:L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3" sqref="A3:H10"/>
    </sheetView>
  </sheetViews>
  <sheetFormatPr defaultRowHeight="13.8" x14ac:dyDescent="0.25"/>
  <cols>
    <col min="1" max="1" width="7.21875" style="1" customWidth="1"/>
    <col min="2" max="2" width="21.21875" style="1" customWidth="1"/>
    <col min="3" max="5" width="8.88671875" style="1"/>
    <col min="6" max="6" width="10.21875" style="1" customWidth="1"/>
    <col min="7" max="7" width="10.33203125" style="1" customWidth="1"/>
    <col min="8" max="8" width="10.44140625" style="1" customWidth="1"/>
    <col min="9" max="16384" width="8.88671875" style="1"/>
  </cols>
  <sheetData>
    <row r="1" spans="1:13" x14ac:dyDescent="0.25">
      <c r="A1" s="26" t="s">
        <v>122</v>
      </c>
      <c r="B1" s="26"/>
      <c r="C1" s="26"/>
      <c r="D1" s="26"/>
      <c r="E1" s="26"/>
      <c r="F1" s="26"/>
      <c r="G1" s="26"/>
      <c r="H1" s="26"/>
    </row>
    <row r="3" spans="1:13" ht="27.6" x14ac:dyDescent="0.25">
      <c r="A3" s="2" t="s">
        <v>29</v>
      </c>
      <c r="B3" s="2" t="s">
        <v>102</v>
      </c>
      <c r="C3" s="2" t="s">
        <v>123</v>
      </c>
      <c r="D3" s="2" t="s">
        <v>124</v>
      </c>
      <c r="E3" s="2" t="s">
        <v>41</v>
      </c>
      <c r="F3" s="2" t="s">
        <v>125</v>
      </c>
      <c r="G3" s="2" t="s">
        <v>126</v>
      </c>
      <c r="H3" s="2" t="s">
        <v>127</v>
      </c>
    </row>
    <row r="4" spans="1:13" x14ac:dyDescent="0.25">
      <c r="A4" s="4">
        <v>1</v>
      </c>
      <c r="B4" s="8" t="s">
        <v>50</v>
      </c>
      <c r="C4" s="4" t="s">
        <v>128</v>
      </c>
      <c r="D4" s="4">
        <v>49</v>
      </c>
      <c r="E4" s="4" t="str">
        <f>IF(D4&gt;=58,"A",IF(D4&gt;=52,"B","C"))</f>
        <v>C</v>
      </c>
      <c r="F4" s="6">
        <f>VLOOKUP(E4,$J$7:$M$9,3,0)*D4</f>
        <v>1862000</v>
      </c>
      <c r="G4" s="6">
        <f>VLOOKUP(E4,$J$7:$M$9,4,0)*F4</f>
        <v>93100</v>
      </c>
      <c r="H4" s="15">
        <f>F4+G4</f>
        <v>1955100</v>
      </c>
    </row>
    <row r="5" spans="1:13" x14ac:dyDescent="0.25">
      <c r="A5" s="4">
        <v>2</v>
      </c>
      <c r="B5" s="8" t="s">
        <v>51</v>
      </c>
      <c r="C5" s="4" t="s">
        <v>129</v>
      </c>
      <c r="D5" s="4">
        <v>41</v>
      </c>
      <c r="E5" s="4" t="str">
        <f t="shared" ref="E5:E10" si="0">IF(D5&gt;=58,"A",IF(D5&gt;=52,"B","C"))</f>
        <v>C</v>
      </c>
      <c r="F5" s="6">
        <f t="shared" ref="F5:F10" si="1">VLOOKUP(E5,$J$7:$M$9,3,0)*D5</f>
        <v>1558000</v>
      </c>
      <c r="G5" s="6">
        <f t="shared" ref="G5:G10" si="2">VLOOKUP(E5,$J$7:$M$9,4,0)*F5</f>
        <v>77900</v>
      </c>
      <c r="H5" s="15">
        <f t="shared" ref="H5:H10" si="3">F5+G5</f>
        <v>1635900</v>
      </c>
    </row>
    <row r="6" spans="1:13" ht="27.6" x14ac:dyDescent="0.25">
      <c r="A6" s="4">
        <v>3</v>
      </c>
      <c r="B6" s="8" t="s">
        <v>52</v>
      </c>
      <c r="C6" s="4" t="s">
        <v>129</v>
      </c>
      <c r="D6" s="4">
        <v>50</v>
      </c>
      <c r="E6" s="4" t="str">
        <f t="shared" si="0"/>
        <v>C</v>
      </c>
      <c r="F6" s="6">
        <f t="shared" si="1"/>
        <v>1900000</v>
      </c>
      <c r="G6" s="6">
        <f t="shared" si="2"/>
        <v>95000</v>
      </c>
      <c r="H6" s="15">
        <f t="shared" si="3"/>
        <v>1995000</v>
      </c>
      <c r="J6" s="2" t="s">
        <v>131</v>
      </c>
      <c r="K6" s="2" t="s">
        <v>124</v>
      </c>
      <c r="L6" s="2" t="s">
        <v>132</v>
      </c>
      <c r="M6" s="2" t="s">
        <v>133</v>
      </c>
    </row>
    <row r="7" spans="1:13" x14ac:dyDescent="0.25">
      <c r="A7" s="4">
        <v>4</v>
      </c>
      <c r="B7" s="8" t="s">
        <v>53</v>
      </c>
      <c r="C7" s="4" t="s">
        <v>130</v>
      </c>
      <c r="D7" s="4">
        <v>55</v>
      </c>
      <c r="E7" s="4" t="str">
        <f t="shared" si="0"/>
        <v>B</v>
      </c>
      <c r="F7" s="6">
        <f t="shared" si="1"/>
        <v>2200000</v>
      </c>
      <c r="G7" s="6">
        <f t="shared" si="2"/>
        <v>176000</v>
      </c>
      <c r="H7" s="15">
        <f t="shared" si="3"/>
        <v>2376000</v>
      </c>
      <c r="J7" s="2" t="s">
        <v>76</v>
      </c>
      <c r="K7" s="2" t="s">
        <v>135</v>
      </c>
      <c r="L7" s="21">
        <v>45000</v>
      </c>
      <c r="M7" s="22">
        <v>0.1</v>
      </c>
    </row>
    <row r="8" spans="1:13" x14ac:dyDescent="0.25">
      <c r="A8" s="4">
        <v>5</v>
      </c>
      <c r="B8" s="8" t="s">
        <v>112</v>
      </c>
      <c r="C8" s="4" t="s">
        <v>128</v>
      </c>
      <c r="D8" s="4">
        <v>59</v>
      </c>
      <c r="E8" s="4" t="str">
        <f t="shared" si="0"/>
        <v>A</v>
      </c>
      <c r="F8" s="6">
        <f t="shared" si="1"/>
        <v>2655000</v>
      </c>
      <c r="G8" s="6">
        <f t="shared" si="2"/>
        <v>265500</v>
      </c>
      <c r="H8" s="15">
        <f t="shared" si="3"/>
        <v>2920500</v>
      </c>
      <c r="J8" s="2" t="s">
        <v>77</v>
      </c>
      <c r="K8" s="2" t="s">
        <v>136</v>
      </c>
      <c r="L8" s="21">
        <v>40000</v>
      </c>
      <c r="M8" s="22">
        <v>0.08</v>
      </c>
    </row>
    <row r="9" spans="1:13" x14ac:dyDescent="0.25">
      <c r="A9" s="4">
        <v>6</v>
      </c>
      <c r="B9" s="8" t="s">
        <v>113</v>
      </c>
      <c r="C9" s="4" t="s">
        <v>129</v>
      </c>
      <c r="D9" s="4">
        <v>57</v>
      </c>
      <c r="E9" s="4" t="str">
        <f t="shared" si="0"/>
        <v>B</v>
      </c>
      <c r="F9" s="6">
        <f t="shared" si="1"/>
        <v>2280000</v>
      </c>
      <c r="G9" s="6">
        <f t="shared" si="2"/>
        <v>182400</v>
      </c>
      <c r="H9" s="15">
        <f t="shared" si="3"/>
        <v>2462400</v>
      </c>
      <c r="J9" s="2" t="s">
        <v>134</v>
      </c>
      <c r="K9" s="2" t="s">
        <v>137</v>
      </c>
      <c r="L9" s="21">
        <v>38000</v>
      </c>
      <c r="M9" s="22">
        <v>0.05</v>
      </c>
    </row>
    <row r="10" spans="1:13" x14ac:dyDescent="0.25">
      <c r="A10" s="4">
        <v>7</v>
      </c>
      <c r="B10" s="8" t="s">
        <v>54</v>
      </c>
      <c r="C10" s="4" t="s">
        <v>129</v>
      </c>
      <c r="D10" s="4">
        <v>52</v>
      </c>
      <c r="E10" s="4" t="str">
        <f t="shared" si="0"/>
        <v>B</v>
      </c>
      <c r="F10" s="6">
        <f t="shared" si="1"/>
        <v>2080000</v>
      </c>
      <c r="G10" s="6">
        <f t="shared" si="2"/>
        <v>166400</v>
      </c>
      <c r="H10" s="15">
        <f t="shared" si="3"/>
        <v>2246400</v>
      </c>
      <c r="J10" s="20"/>
      <c r="K10" s="20"/>
      <c r="L10" s="20"/>
      <c r="M10" s="20"/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D8" sqref="D8"/>
    </sheetView>
  </sheetViews>
  <sheetFormatPr defaultRowHeight="13.8" x14ac:dyDescent="0.25"/>
  <cols>
    <col min="1" max="1" width="12.88671875" style="1" bestFit="1" customWidth="1"/>
    <col min="2" max="7" width="5.5546875" style="1" bestFit="1" customWidth="1"/>
    <col min="8" max="16384" width="8.88671875" style="1"/>
  </cols>
  <sheetData>
    <row r="2" spans="1:7" x14ac:dyDescent="0.25">
      <c r="A2" s="4"/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</row>
    <row r="3" spans="1:7" x14ac:dyDescent="0.25">
      <c r="A3" s="23" t="s">
        <v>138</v>
      </c>
      <c r="B3" s="24">
        <v>1000</v>
      </c>
      <c r="C3" s="24">
        <v>1100</v>
      </c>
      <c r="D3" s="24">
        <v>1200</v>
      </c>
      <c r="E3" s="24">
        <v>1300</v>
      </c>
      <c r="F3" s="24">
        <v>1150</v>
      </c>
      <c r="G3" s="24">
        <v>1500</v>
      </c>
    </row>
    <row r="4" spans="1:7" x14ac:dyDescent="0.25">
      <c r="A4" s="23" t="s">
        <v>139</v>
      </c>
      <c r="B4" s="24">
        <v>1100</v>
      </c>
      <c r="C4" s="24">
        <v>1000</v>
      </c>
      <c r="D4" s="24">
        <v>800</v>
      </c>
      <c r="E4" s="24">
        <v>900</v>
      </c>
      <c r="F4" s="24">
        <v>1000</v>
      </c>
      <c r="G4" s="24">
        <v>700</v>
      </c>
    </row>
    <row r="5" spans="1:7" x14ac:dyDescent="0.25">
      <c r="A5" s="23" t="s">
        <v>140</v>
      </c>
      <c r="B5" s="24">
        <v>200</v>
      </c>
      <c r="C5" s="24">
        <v>300</v>
      </c>
      <c r="D5" s="24">
        <v>350</v>
      </c>
      <c r="E5" s="24">
        <v>400</v>
      </c>
      <c r="F5" s="24">
        <v>300</v>
      </c>
      <c r="G5" s="24">
        <v>500</v>
      </c>
    </row>
    <row r="6" spans="1:7" x14ac:dyDescent="0.25">
      <c r="A6" s="23" t="s">
        <v>141</v>
      </c>
      <c r="B6" s="24">
        <v>800</v>
      </c>
      <c r="C6" s="24">
        <v>850</v>
      </c>
      <c r="D6" s="24">
        <v>900</v>
      </c>
      <c r="E6" s="24">
        <v>1000</v>
      </c>
      <c r="F6" s="24">
        <v>1300</v>
      </c>
      <c r="G6" s="24">
        <v>900</v>
      </c>
    </row>
    <row r="7" spans="1:7" x14ac:dyDescent="0.25">
      <c r="A7" s="23" t="s">
        <v>142</v>
      </c>
      <c r="B7" s="24">
        <v>200</v>
      </c>
      <c r="C7" s="24">
        <v>500</v>
      </c>
      <c r="D7" s="24">
        <v>600</v>
      </c>
      <c r="E7" s="24">
        <v>800</v>
      </c>
      <c r="F7" s="24">
        <v>600</v>
      </c>
      <c r="G7" s="24">
        <v>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Bài1</vt:lpstr>
      <vt:lpstr>Bài2</vt:lpstr>
      <vt:lpstr>Bài3</vt:lpstr>
      <vt:lpstr>Bài4</vt:lpstr>
      <vt:lpstr>Bài5</vt:lpstr>
      <vt:lpstr>Bài6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2025-06-16T13:02:41Z</dcterms:modified>
</cp:coreProperties>
</file>