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á nhân\Tự học đại cương\Kỳ 1 năm nhất\Tin 1\Slide + tài liệu\Buổi 2 Thực hành Excel\"/>
    </mc:Choice>
  </mc:AlternateContent>
  <bookViews>
    <workbookView xWindow="0" yWindow="0" windowWidth="23040" windowHeight="9072" activeTab="6"/>
  </bookViews>
  <sheets>
    <sheet name="Bài1" sheetId="1" r:id="rId1"/>
    <sheet name="Bài2" sheetId="2" r:id="rId2"/>
    <sheet name="Bài3" sheetId="3" r:id="rId3"/>
    <sheet name="Bài4" sheetId="4" r:id="rId4"/>
    <sheet name="Bài5" sheetId="5" r:id="rId5"/>
    <sheet name="Bài6" sheetId="6" r:id="rId6"/>
    <sheet name="Bài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5" l="1"/>
  <c r="J3" i="7" l="1"/>
  <c r="E4" i="4"/>
  <c r="E5" i="4"/>
  <c r="E6" i="4"/>
  <c r="E3" i="4"/>
  <c r="J13" i="7" l="1"/>
  <c r="I13" i="7"/>
  <c r="G13" i="7"/>
  <c r="J4" i="7"/>
  <c r="J5" i="7"/>
  <c r="J6" i="7"/>
  <c r="J7" i="7"/>
  <c r="J8" i="7"/>
  <c r="J9" i="7"/>
  <c r="J10" i="7"/>
  <c r="J11" i="7"/>
  <c r="J12" i="7"/>
  <c r="I4" i="7"/>
  <c r="I5" i="7"/>
  <c r="I6" i="7"/>
  <c r="I7" i="7"/>
  <c r="I8" i="7"/>
  <c r="I9" i="7"/>
  <c r="I10" i="7"/>
  <c r="I11" i="7"/>
  <c r="I12" i="7"/>
  <c r="I3" i="7"/>
  <c r="H4" i="7"/>
  <c r="H5" i="7"/>
  <c r="H6" i="7"/>
  <c r="H7" i="7"/>
  <c r="H8" i="7"/>
  <c r="H9" i="7"/>
  <c r="H10" i="7"/>
  <c r="H11" i="7"/>
  <c r="H12" i="7"/>
  <c r="H3" i="7"/>
  <c r="C4" i="7"/>
  <c r="C5" i="7"/>
  <c r="C6" i="7"/>
  <c r="C7" i="7"/>
  <c r="C8" i="7"/>
  <c r="C9" i="7"/>
  <c r="C10" i="7"/>
  <c r="C11" i="7"/>
  <c r="C12" i="7"/>
  <c r="C3" i="7"/>
  <c r="J5" i="6"/>
  <c r="J6" i="6"/>
  <c r="J7" i="6"/>
  <c r="J8" i="6"/>
  <c r="J9" i="6"/>
  <c r="J10" i="6"/>
  <c r="J11" i="6"/>
  <c r="J12" i="6"/>
  <c r="J13" i="6"/>
  <c r="J4" i="6"/>
  <c r="I5" i="6"/>
  <c r="I6" i="6"/>
  <c r="I7" i="6"/>
  <c r="I8" i="6"/>
  <c r="I9" i="6"/>
  <c r="I10" i="6"/>
  <c r="I11" i="6"/>
  <c r="I12" i="6"/>
  <c r="I13" i="6"/>
  <c r="I4" i="6"/>
  <c r="H5" i="6"/>
  <c r="H6" i="6"/>
  <c r="H7" i="6"/>
  <c r="H8" i="6"/>
  <c r="H9" i="6"/>
  <c r="H10" i="6"/>
  <c r="H11" i="6"/>
  <c r="H12" i="6"/>
  <c r="H13" i="6"/>
  <c r="H4" i="6"/>
  <c r="F7" i="5"/>
  <c r="G7" i="5" s="1"/>
  <c r="F8" i="5"/>
  <c r="F9" i="5"/>
  <c r="G9" i="5" s="1"/>
  <c r="F10" i="5"/>
  <c r="G10" i="5" s="1"/>
  <c r="F4" i="5"/>
  <c r="G4" i="5" s="1"/>
  <c r="E5" i="5"/>
  <c r="E6" i="5"/>
  <c r="F6" i="5" s="1"/>
  <c r="E7" i="5"/>
  <c r="E8" i="5"/>
  <c r="E9" i="5"/>
  <c r="E10" i="5"/>
  <c r="E4" i="5"/>
  <c r="C5" i="5"/>
  <c r="C6" i="5"/>
  <c r="C7" i="5"/>
  <c r="C8" i="5"/>
  <c r="C9" i="5"/>
  <c r="C10" i="5"/>
  <c r="C4" i="5"/>
  <c r="E13" i="4"/>
  <c r="E14" i="4"/>
  <c r="E15" i="4"/>
  <c r="E12" i="4"/>
  <c r="D13" i="4"/>
  <c r="D14" i="4"/>
  <c r="D15" i="4"/>
  <c r="D12" i="4"/>
  <c r="C13" i="4"/>
  <c r="C14" i="4"/>
  <c r="C15" i="4"/>
  <c r="C12" i="4"/>
  <c r="B13" i="4"/>
  <c r="B14" i="4"/>
  <c r="B15" i="4"/>
  <c r="B12" i="4"/>
  <c r="F4" i="4"/>
  <c r="F5" i="4"/>
  <c r="F6" i="4"/>
  <c r="F3" i="4"/>
  <c r="D4" i="4"/>
  <c r="D5" i="4"/>
  <c r="D6" i="4"/>
  <c r="D3" i="4"/>
  <c r="C4" i="4"/>
  <c r="C5" i="4"/>
  <c r="C6" i="4"/>
  <c r="C3" i="4"/>
  <c r="B4" i="4"/>
  <c r="B5" i="4"/>
  <c r="B6" i="4"/>
  <c r="B3" i="4"/>
  <c r="F7" i="3"/>
  <c r="F4" i="3"/>
  <c r="F5" i="3"/>
  <c r="F6" i="3"/>
  <c r="F3" i="3"/>
  <c r="E4" i="3"/>
  <c r="E5" i="3"/>
  <c r="E6" i="3"/>
  <c r="E3" i="3"/>
  <c r="D4" i="3"/>
  <c r="D5" i="3"/>
  <c r="D6" i="3"/>
  <c r="D3" i="3"/>
  <c r="B4" i="3"/>
  <c r="B5" i="3"/>
  <c r="B6" i="3"/>
  <c r="B3" i="3"/>
  <c r="G9" i="2"/>
  <c r="F9" i="2"/>
  <c r="E9" i="2"/>
  <c r="D9" i="2"/>
  <c r="G4" i="2"/>
  <c r="G5" i="2"/>
  <c r="G6" i="2"/>
  <c r="G7" i="2"/>
  <c r="G8" i="2"/>
  <c r="G3" i="2"/>
  <c r="F4" i="2"/>
  <c r="F5" i="2"/>
  <c r="F6" i="2"/>
  <c r="F7" i="2"/>
  <c r="F8" i="2"/>
  <c r="F3" i="2"/>
  <c r="E4" i="2"/>
  <c r="E5" i="2"/>
  <c r="E6" i="2"/>
  <c r="E7" i="2"/>
  <c r="E8" i="2"/>
  <c r="E3" i="2"/>
  <c r="F5" i="5" l="1"/>
  <c r="G5" i="5" s="1"/>
  <c r="G6" i="5"/>
  <c r="D4" i="2"/>
  <c r="D5" i="2"/>
  <c r="D6" i="2"/>
  <c r="D7" i="2"/>
  <c r="D8" i="2"/>
  <c r="D3" i="2"/>
  <c r="G1" i="1"/>
  <c r="F9" i="1"/>
  <c r="E5" i="1"/>
  <c r="F5" i="1" s="1"/>
  <c r="G5" i="1" s="1"/>
  <c r="E6" i="1"/>
  <c r="F6" i="1" s="1"/>
  <c r="G6" i="1" s="1"/>
  <c r="E7" i="1"/>
  <c r="F7" i="1" s="1"/>
  <c r="G7" i="1" s="1"/>
  <c r="E8" i="1"/>
  <c r="F8" i="1" s="1"/>
  <c r="G8" i="1" s="1"/>
  <c r="D5" i="1"/>
  <c r="D6" i="1"/>
  <c r="D7" i="1"/>
  <c r="D8" i="1"/>
  <c r="D9" i="1"/>
  <c r="E9" i="1" s="1"/>
  <c r="D4" i="1"/>
  <c r="E4" i="1" s="1"/>
  <c r="F4" i="1" s="1"/>
  <c r="G4" i="1" s="1"/>
  <c r="G9" i="1" l="1"/>
</calcChain>
</file>

<file path=xl/sharedStrings.xml><?xml version="1.0" encoding="utf-8"?>
<sst xmlns="http://schemas.openxmlformats.org/spreadsheetml/2006/main" count="178" uniqueCount="135">
  <si>
    <t>Tháng</t>
  </si>
  <si>
    <t>BẢNG TÍNH TIỀN ĐIỆN</t>
  </si>
  <si>
    <t>LOẠI
SD</t>
  </si>
  <si>
    <t>CHỈ SỐ
ĐẦU</t>
  </si>
  <si>
    <t>CHỈ SỐ
CUỐI</t>
  </si>
  <si>
    <t>HỆ SỐ</t>
  </si>
  <si>
    <t>THÀNH
TIỀN</t>
  </si>
  <si>
    <t>PHỤ
TRỘI</t>
  </si>
  <si>
    <t>CỘNG</t>
  </si>
  <si>
    <t>KD</t>
  </si>
  <si>
    <t>NN</t>
  </si>
  <si>
    <t>CN</t>
  </si>
  <si>
    <t>TT</t>
  </si>
  <si>
    <t>BẢNG TÍNH TIỀN NƯỚC</t>
  </si>
  <si>
    <t>Chủ Hộ</t>
  </si>
  <si>
    <t>Số Cũ</t>
  </si>
  <si>
    <t>Số Mới</t>
  </si>
  <si>
    <t>Tiêu Thụ</t>
  </si>
  <si>
    <t>Tiền Nước</t>
  </si>
  <si>
    <t>Phụ Phí</t>
  </si>
  <si>
    <t>Phải Trả</t>
  </si>
  <si>
    <t>Lê</t>
  </si>
  <si>
    <t>Hoa</t>
  </si>
  <si>
    <t>Việt</t>
  </si>
  <si>
    <t>Hoà</t>
  </si>
  <si>
    <t>Trâm</t>
  </si>
  <si>
    <t>Thảo</t>
  </si>
  <si>
    <t>Tổng Cộng</t>
  </si>
  <si>
    <t>PHIẾU GIAO NHẬN</t>
  </si>
  <si>
    <t>MÃ SP</t>
  </si>
  <si>
    <t>TÊN SP</t>
  </si>
  <si>
    <t>SỐ
LƯỢNG</t>
  </si>
  <si>
    <t>ĐƠN GIÁ</t>
  </si>
  <si>
    <t>KHUYẾN
MẠI</t>
  </si>
  <si>
    <t>XB01</t>
  </si>
  <si>
    <t>S001</t>
  </si>
  <si>
    <t>T001</t>
  </si>
  <si>
    <t>T002</t>
  </si>
  <si>
    <t>TỔNG CỘNG</t>
  </si>
  <si>
    <t>SẢN PHẨM</t>
  </si>
  <si>
    <t>Mã SP</t>
  </si>
  <si>
    <t>Tên SP</t>
  </si>
  <si>
    <t>Đơn giá</t>
  </si>
  <si>
    <t>Xà bông LifeBoy</t>
  </si>
  <si>
    <t>Nước</t>
  </si>
  <si>
    <t>Súp Knor</t>
  </si>
  <si>
    <t>Thực phẩm</t>
  </si>
  <si>
    <t>CÁC HÀM NGÀY THÁNG THỜI GIAN (DATE / TIME FUNTION)</t>
  </si>
  <si>
    <t>serial</t>
  </si>
  <si>
    <t xml:space="preserve">Ngày
 (2) </t>
  </si>
  <si>
    <t>Tháng
 (3)</t>
  </si>
  <si>
    <t xml:space="preserve">Năm 
(4) </t>
  </si>
  <si>
    <t>Stt ngày
 trong tuần</t>
  </si>
  <si>
    <t>Tạo lại ngày
 tháng
 từ (2), (3), (4)</t>
  </si>
  <si>
    <t>Serial 
number</t>
  </si>
  <si>
    <t>Giây
(2)</t>
  </si>
  <si>
    <t>Phút 
(3)</t>
  </si>
  <si>
    <t>Giờ 
(4)</t>
  </si>
  <si>
    <t xml:space="preserve">Tạo lại thời gian từ 
(2),(3),(4)  
</t>
  </si>
  <si>
    <t>Tỷ giá USD</t>
  </si>
  <si>
    <t>BẢNG CHI PHÍ VẬN CHUYỂN</t>
  </si>
  <si>
    <t>CHỦ
HÀNG</t>
  </si>
  <si>
    <t>LOẠI
HÀNG</t>
  </si>
  <si>
    <t>ĐỊNH
MỨC</t>
  </si>
  <si>
    <t>TRỌNG
LƯỢNG</t>
  </si>
  <si>
    <t>GIÁ
CƯỚC</t>
  </si>
  <si>
    <t>TIỀN
PHẠT</t>
  </si>
  <si>
    <t>THÀNH
TIỀN (VND)</t>
  </si>
  <si>
    <t>Cty E</t>
  </si>
  <si>
    <t>A</t>
  </si>
  <si>
    <t>DNTN D</t>
  </si>
  <si>
    <t>B</t>
  </si>
  <si>
    <t>Cty G</t>
  </si>
  <si>
    <t>Tổ hợp C</t>
  </si>
  <si>
    <t>Cty A</t>
  </si>
  <si>
    <t>XN B</t>
  </si>
  <si>
    <t>C</t>
  </si>
  <si>
    <t>XN F</t>
  </si>
  <si>
    <t>BẢNG ĐỊNH MỨC VÀ GIÁ CƯỚC</t>
  </si>
  <si>
    <t>D</t>
  </si>
  <si>
    <t>KẾT QUẢ HỌC TẬP NĂM 2002</t>
  </si>
  <si>
    <t>Tên
Học Sinh</t>
  </si>
  <si>
    <t>Môn Chính</t>
  </si>
  <si>
    <t>Môn Phụ</t>
  </si>
  <si>
    <t>ĐTB</t>
  </si>
  <si>
    <t>Vị Thứ</t>
  </si>
  <si>
    <t>Xếp Loại</t>
  </si>
  <si>
    <t>Toán</t>
  </si>
  <si>
    <t>Lý</t>
  </si>
  <si>
    <t>Hoá</t>
  </si>
  <si>
    <t>Sinh</t>
  </si>
  <si>
    <t>Sử</t>
  </si>
  <si>
    <t>Địa</t>
  </si>
  <si>
    <t>Vinh</t>
  </si>
  <si>
    <t>Châu</t>
  </si>
  <si>
    <t>Vân</t>
  </si>
  <si>
    <t>Thành</t>
  </si>
  <si>
    <t>Anh</t>
  </si>
  <si>
    <t>Trang</t>
  </si>
  <si>
    <t>Thuỷ</t>
  </si>
  <si>
    <t>Vũ</t>
  </si>
  <si>
    <t>Nguyệt</t>
  </si>
  <si>
    <t>Hoàng</t>
  </si>
  <si>
    <t>BẢNG XUẤT NHẬP HÀNG</t>
  </si>
  <si>
    <t>STT</t>
  </si>
  <si>
    <t>MÃ
HÀNG</t>
  </si>
  <si>
    <t>TÊN
HÀNG</t>
  </si>
  <si>
    <t>NGÀY SX</t>
  </si>
  <si>
    <t>NHẬP</t>
  </si>
  <si>
    <t>XUẤT</t>
  </si>
  <si>
    <t>ĐƠN GIÁ
(USD)</t>
  </si>
  <si>
    <t>TRỊ GIÁ
(VNĐ)</t>
  </si>
  <si>
    <t>KHUYẾN
MÃI</t>
  </si>
  <si>
    <t>AIR</t>
  </si>
  <si>
    <t>x</t>
  </si>
  <si>
    <t>FRI</t>
  </si>
  <si>
    <t>PHO</t>
  </si>
  <si>
    <t>SPH</t>
  </si>
  <si>
    <t>STV</t>
  </si>
  <si>
    <t>Tổng cộng:</t>
  </si>
  <si>
    <t>Mô tả: Cột Nhập và cột Xuất: Tùy theo cột nào có đánh dấu x để biết được là hàng Nhập hay Xuất</t>
  </si>
  <si>
    <t>BẢNG HÀNG HÓA:</t>
  </si>
  <si>
    <t>Đơn giá (USD)</t>
  </si>
  <si>
    <t>BẢNG THỐNG KÊ:+H21:J27H21:J26M7H21:J26H21:J27H21:J26H21:J25H21:J24</t>
  </si>
  <si>
    <t>Mã
hàng</t>
  </si>
  <si>
    <t>Tên hàng</t>
  </si>
  <si>
    <t>Nhập</t>
  </si>
  <si>
    <t>Xuất</t>
  </si>
  <si>
    <t>Tổng SL
nhập</t>
  </si>
  <si>
    <t>Tổng SL
xuất</t>
  </si>
  <si>
    <t>Smart Tivi</t>
  </si>
  <si>
    <t>Điều hòa</t>
  </si>
  <si>
    <t>Máy photo</t>
  </si>
  <si>
    <t>Tủ lạnh</t>
  </si>
  <si>
    <t>Smartphone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</si>
</sst>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400]h:mm:ss\ AM/PM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95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164" fontId="5" fillId="0" borderId="1" xfId="1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5" fillId="0" borderId="1" xfId="1" applyNumberFormat="1" applyFont="1" applyBorder="1" applyAlignment="1">
      <alignment horizontal="right"/>
    </xf>
    <xf numFmtId="0" fontId="7" fillId="0" borderId="6" xfId="2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0" fontId="7" fillId="0" borderId="7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 vertical="center"/>
    </xf>
    <xf numFmtId="0" fontId="8" fillId="0" borderId="1" xfId="2" applyFont="1" applyFill="1" applyBorder="1" applyAlignment="1">
      <alignment vertical="center"/>
    </xf>
    <xf numFmtId="0" fontId="8" fillId="0" borderId="7" xfId="2" applyFont="1" applyFill="1" applyBorder="1" applyAlignment="1">
      <alignment vertical="center"/>
    </xf>
    <xf numFmtId="0" fontId="7" fillId="0" borderId="9" xfId="2" applyFont="1" applyFill="1" applyBorder="1" applyAlignment="1">
      <alignment horizontal="center" vertical="center"/>
    </xf>
    <xf numFmtId="0" fontId="7" fillId="0" borderId="10" xfId="2" applyFont="1" applyFill="1" applyBorder="1" applyAlignment="1">
      <alignment horizontal="center" vertical="center"/>
    </xf>
    <xf numFmtId="164" fontId="5" fillId="0" borderId="1" xfId="1" applyNumberFormat="1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164" fontId="5" fillId="0" borderId="0" xfId="0" applyNumberFormat="1" applyFont="1" applyBorder="1" applyAlignment="1">
      <alignment horizontal="right"/>
    </xf>
    <xf numFmtId="164" fontId="5" fillId="0" borderId="0" xfId="1" applyNumberFormat="1" applyFont="1" applyBorder="1" applyAlignment="1">
      <alignment horizontal="right"/>
    </xf>
    <xf numFmtId="164" fontId="5" fillId="0" borderId="0" xfId="0" applyNumberFormat="1" applyFont="1" applyBorder="1" applyAlignment="1">
      <alignment horizontal="left"/>
    </xf>
    <xf numFmtId="0" fontId="5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164" fontId="4" fillId="0" borderId="1" xfId="1" applyNumberFormat="1" applyFont="1" applyBorder="1" applyAlignment="1">
      <alignment horizontal="right" vertical="center"/>
    </xf>
    <xf numFmtId="0" fontId="10" fillId="0" borderId="1" xfId="2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 wrapText="1"/>
    </xf>
    <xf numFmtId="14" fontId="10" fillId="0" borderId="1" xfId="2" applyNumberFormat="1" applyFont="1" applyFill="1" applyBorder="1" applyAlignment="1">
      <alignment horizontal="center"/>
    </xf>
    <xf numFmtId="1" fontId="10" fillId="0" borderId="1" xfId="2" applyNumberFormat="1" applyFont="1" applyFill="1" applyBorder="1" applyAlignment="1">
      <alignment horizontal="center"/>
    </xf>
    <xf numFmtId="0" fontId="10" fillId="0" borderId="1" xfId="2" applyFont="1" applyFill="1" applyBorder="1" applyAlignment="1">
      <alignment horizontal="center"/>
    </xf>
    <xf numFmtId="0" fontId="10" fillId="0" borderId="0" xfId="2" applyFont="1" applyFill="1"/>
    <xf numFmtId="1" fontId="10" fillId="0" borderId="0" xfId="2" applyNumberFormat="1" applyFont="1" applyFill="1"/>
    <xf numFmtId="0" fontId="10" fillId="0" borderId="0" xfId="2" applyFont="1" applyFill="1" applyAlignment="1"/>
    <xf numFmtId="0" fontId="10" fillId="0" borderId="1" xfId="2" applyFont="1" applyFill="1" applyBorder="1" applyAlignment="1">
      <alignment wrapText="1"/>
    </xf>
    <xf numFmtId="165" fontId="10" fillId="0" borderId="1" xfId="2" applyNumberFormat="1" applyFont="1" applyFill="1" applyBorder="1"/>
    <xf numFmtId="0" fontId="10" fillId="0" borderId="1" xfId="2" applyFont="1" applyFill="1" applyBorder="1"/>
    <xf numFmtId="0" fontId="11" fillId="3" borderId="0" xfId="0" applyFont="1" applyFill="1" applyAlignment="1">
      <alignment vertical="center"/>
    </xf>
    <xf numFmtId="164" fontId="5" fillId="0" borderId="1" xfId="1" applyNumberFormat="1" applyFont="1" applyBorder="1" applyAlignment="1"/>
    <xf numFmtId="164" fontId="5" fillId="0" borderId="1" xfId="1" applyNumberFormat="1" applyFont="1" applyBorder="1" applyAlignment="1">
      <alignment vertical="center"/>
    </xf>
    <xf numFmtId="164" fontId="5" fillId="0" borderId="1" xfId="1" applyNumberFormat="1" applyFont="1" applyBorder="1" applyAlignment="1">
      <alignment horizontal="left" vertical="center"/>
    </xf>
    <xf numFmtId="0" fontId="5" fillId="0" borderId="1" xfId="1" applyNumberFormat="1" applyFont="1" applyBorder="1" applyAlignment="1">
      <alignment horizontal="right" vertical="center"/>
    </xf>
    <xf numFmtId="0" fontId="5" fillId="0" borderId="1" xfId="0" applyFont="1" applyBorder="1" applyAlignment="1"/>
    <xf numFmtId="0" fontId="4" fillId="0" borderId="0" xfId="0" applyFont="1" applyBorder="1" applyAlignment="1">
      <alignment horizontal="center"/>
    </xf>
    <xf numFmtId="0" fontId="5" fillId="0" borderId="0" xfId="0" applyFont="1" applyBorder="1"/>
    <xf numFmtId="0" fontId="4" fillId="4" borderId="1" xfId="0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center" vertical="center"/>
    </xf>
    <xf numFmtId="0" fontId="8" fillId="0" borderId="9" xfId="2" applyFont="1" applyFill="1" applyBorder="1" applyAlignment="1">
      <alignment horizontal="center" vertical="center"/>
    </xf>
    <xf numFmtId="0" fontId="7" fillId="0" borderId="1" xfId="2" applyNumberFormat="1" applyFont="1" applyFill="1" applyBorder="1" applyAlignment="1">
      <alignment vertical="center"/>
    </xf>
    <xf numFmtId="0" fontId="7" fillId="0" borderId="1" xfId="2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3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/>
    <xf numFmtId="0" fontId="4" fillId="0" borderId="1" xfId="0" applyFont="1" applyBorder="1" applyAlignment="1">
      <alignment horizontal="right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/>
    </xf>
    <xf numFmtId="0" fontId="13" fillId="0" borderId="0" xfId="0" applyFont="1" applyFill="1" applyBorder="1"/>
    <xf numFmtId="0" fontId="5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3" xfId="2" applyFont="1" applyFill="1" applyBorder="1" applyAlignment="1">
      <alignment horizontal="center" vertical="center"/>
    </xf>
    <xf numFmtId="0" fontId="7" fillId="0" borderId="4" xfId="2" applyFont="1" applyFill="1" applyBorder="1" applyAlignment="1">
      <alignment horizontal="center" vertical="center"/>
    </xf>
    <xf numFmtId="0" fontId="7" fillId="0" borderId="5" xfId="2" applyFont="1" applyFill="1" applyBorder="1" applyAlignment="1">
      <alignment horizontal="center" vertical="center"/>
    </xf>
    <xf numFmtId="0" fontId="7" fillId="0" borderId="8" xfId="2" applyFont="1" applyFill="1" applyBorder="1" applyAlignment="1">
      <alignment horizontal="center" vertical="center"/>
    </xf>
    <xf numFmtId="0" fontId="7" fillId="0" borderId="9" xfId="2" applyFont="1" applyFill="1" applyBorder="1" applyAlignment="1">
      <alignment horizontal="center" vertical="center"/>
    </xf>
    <xf numFmtId="164" fontId="4" fillId="0" borderId="1" xfId="1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/>
    </xf>
    <xf numFmtId="165" fontId="10" fillId="0" borderId="1" xfId="2" applyNumberFormat="1" applyFont="1" applyFill="1" applyBorder="1" applyAlignment="1">
      <alignment horizontal="center"/>
    </xf>
    <xf numFmtId="165" fontId="10" fillId="0" borderId="1" xfId="2" applyNumberFormat="1" applyFont="1" applyFill="1" applyBorder="1"/>
    <xf numFmtId="0" fontId="9" fillId="0" borderId="11" xfId="2" applyFont="1" applyFill="1" applyBorder="1" applyAlignment="1">
      <alignment horizontal="center"/>
    </xf>
    <xf numFmtId="0" fontId="10" fillId="0" borderId="1" xfId="2" applyFont="1" applyFill="1" applyBorder="1" applyAlignment="1">
      <alignment horizontal="center" vertical="top" wrapText="1"/>
    </xf>
    <xf numFmtId="0" fontId="11" fillId="3" borderId="1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7" fillId="0" borderId="12" xfId="2" applyFont="1" applyFill="1" applyBorder="1" applyAlignment="1">
      <alignment horizontal="center" vertical="center"/>
    </xf>
    <xf numFmtId="0" fontId="7" fillId="0" borderId="13" xfId="2" applyFont="1" applyFill="1" applyBorder="1" applyAlignment="1">
      <alignment horizontal="center" vertical="center"/>
    </xf>
    <xf numFmtId="0" fontId="7" fillId="0" borderId="6" xfId="2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8" sqref="G8"/>
    </sheetView>
  </sheetViews>
  <sheetFormatPr defaultRowHeight="14.4" x14ac:dyDescent="0.3"/>
  <cols>
    <col min="5" max="7" width="12.44140625" bestFit="1" customWidth="1"/>
  </cols>
  <sheetData>
    <row r="1" spans="1:7" x14ac:dyDescent="0.3">
      <c r="A1" s="1"/>
      <c r="B1" s="1"/>
      <c r="C1" s="1"/>
      <c r="D1" s="1"/>
      <c r="E1" s="1"/>
      <c r="F1" s="1" t="s">
        <v>0</v>
      </c>
      <c r="G1" s="1">
        <f ca="1">MONTH((NOW()))</f>
        <v>1</v>
      </c>
    </row>
    <row r="2" spans="1:7" ht="17.399999999999999" x14ac:dyDescent="0.3">
      <c r="A2" s="72" t="s">
        <v>1</v>
      </c>
      <c r="B2" s="72"/>
      <c r="C2" s="72"/>
      <c r="D2" s="72"/>
      <c r="E2" s="72"/>
      <c r="F2" s="72"/>
      <c r="G2" s="72"/>
    </row>
    <row r="3" spans="1:7" ht="31.2" x14ac:dyDescent="0.3">
      <c r="A3" s="2" t="s">
        <v>2</v>
      </c>
      <c r="B3" s="2" t="s">
        <v>3</v>
      </c>
      <c r="C3" s="3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.6" x14ac:dyDescent="0.3">
      <c r="A4" s="4" t="s">
        <v>9</v>
      </c>
      <c r="B4" s="5">
        <v>400</v>
      </c>
      <c r="C4" s="5">
        <v>1500</v>
      </c>
      <c r="D4" s="4">
        <f t="shared" ref="D4:D9" si="0">IF(A4="KD",3,IF(A4="NN",5,IF(A4="TT",4,2)))</f>
        <v>3</v>
      </c>
      <c r="E4" s="6">
        <f t="shared" ref="E4:E9" si="1">(C4-B4)*D4*550</f>
        <v>1815000</v>
      </c>
      <c r="F4" s="9">
        <f t="shared" ref="F4:F9" si="2">IF((C4-B4)&lt;50,0,IF((C4-B4)&lt;=100,E4*35%,E4*100%))</f>
        <v>1815000</v>
      </c>
      <c r="G4" s="7">
        <f t="shared" ref="G4:G9" si="3">F4+E4</f>
        <v>3630000</v>
      </c>
    </row>
    <row r="5" spans="1:7" ht="15.6" x14ac:dyDescent="0.3">
      <c r="A5" s="4" t="s">
        <v>10</v>
      </c>
      <c r="B5" s="5">
        <v>58</v>
      </c>
      <c r="C5" s="5">
        <v>400</v>
      </c>
      <c r="D5" s="4">
        <f t="shared" si="0"/>
        <v>5</v>
      </c>
      <c r="E5" s="6">
        <f t="shared" si="1"/>
        <v>940500</v>
      </c>
      <c r="F5" s="9">
        <f t="shared" si="2"/>
        <v>940500</v>
      </c>
      <c r="G5" s="7">
        <f t="shared" si="3"/>
        <v>1881000</v>
      </c>
    </row>
    <row r="6" spans="1:7" ht="15.6" x14ac:dyDescent="0.3">
      <c r="A6" s="4" t="s">
        <v>11</v>
      </c>
      <c r="B6" s="5">
        <v>150</v>
      </c>
      <c r="C6" s="5">
        <v>700</v>
      </c>
      <c r="D6" s="4">
        <f t="shared" si="0"/>
        <v>2</v>
      </c>
      <c r="E6" s="6">
        <f t="shared" si="1"/>
        <v>605000</v>
      </c>
      <c r="F6" s="9">
        <f t="shared" si="2"/>
        <v>605000</v>
      </c>
      <c r="G6" s="7">
        <f t="shared" si="3"/>
        <v>1210000</v>
      </c>
    </row>
    <row r="7" spans="1:7" ht="15.6" x14ac:dyDescent="0.3">
      <c r="A7" s="4" t="s">
        <v>12</v>
      </c>
      <c r="B7" s="5">
        <v>90</v>
      </c>
      <c r="C7" s="5">
        <v>150</v>
      </c>
      <c r="D7" s="4">
        <f t="shared" si="0"/>
        <v>4</v>
      </c>
      <c r="E7" s="6">
        <f t="shared" si="1"/>
        <v>132000</v>
      </c>
      <c r="F7" s="9">
        <f t="shared" si="2"/>
        <v>46200</v>
      </c>
      <c r="G7" s="7">
        <f t="shared" si="3"/>
        <v>178200</v>
      </c>
    </row>
    <row r="8" spans="1:7" ht="15.6" x14ac:dyDescent="0.3">
      <c r="A8" s="4" t="s">
        <v>9</v>
      </c>
      <c r="B8" s="5">
        <v>34</v>
      </c>
      <c r="C8" s="5">
        <v>87</v>
      </c>
      <c r="D8" s="4">
        <f t="shared" si="0"/>
        <v>3</v>
      </c>
      <c r="E8" s="6">
        <f t="shared" si="1"/>
        <v>87450</v>
      </c>
      <c r="F8" s="9">
        <f t="shared" si="2"/>
        <v>30607.499999999996</v>
      </c>
      <c r="G8" s="7">
        <f t="shared" si="3"/>
        <v>118057.5</v>
      </c>
    </row>
    <row r="9" spans="1:7" ht="15.6" x14ac:dyDescent="0.3">
      <c r="A9" s="4" t="s">
        <v>10</v>
      </c>
      <c r="B9" s="8">
        <v>50</v>
      </c>
      <c r="C9" s="8">
        <v>90</v>
      </c>
      <c r="D9" s="4">
        <f t="shared" si="0"/>
        <v>5</v>
      </c>
      <c r="E9" s="6">
        <f t="shared" si="1"/>
        <v>110000</v>
      </c>
      <c r="F9" s="9">
        <f t="shared" si="2"/>
        <v>0</v>
      </c>
      <c r="G9" s="7">
        <f t="shared" si="3"/>
        <v>110000</v>
      </c>
    </row>
  </sheetData>
  <sortState ref="B4:G9">
    <sortCondition descending="1" ref="G4:G9"/>
  </sortState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4" sqref="E4"/>
    </sheetView>
  </sheetViews>
  <sheetFormatPr defaultRowHeight="14.4" x14ac:dyDescent="0.3"/>
  <cols>
    <col min="5" max="5" width="10.5546875" customWidth="1"/>
  </cols>
  <sheetData>
    <row r="1" spans="1:7" ht="16.2" thickTop="1" x14ac:dyDescent="0.3">
      <c r="A1" s="73" t="s">
        <v>13</v>
      </c>
      <c r="B1" s="74"/>
      <c r="C1" s="74"/>
      <c r="D1" s="74"/>
      <c r="E1" s="74"/>
      <c r="F1" s="74"/>
      <c r="G1" s="75"/>
    </row>
    <row r="2" spans="1:7" ht="15.6" x14ac:dyDescent="0.3">
      <c r="A2" s="10" t="s">
        <v>14</v>
      </c>
      <c r="B2" s="11" t="s">
        <v>15</v>
      </c>
      <c r="C2" s="11" t="s">
        <v>16</v>
      </c>
      <c r="D2" s="11" t="s">
        <v>17</v>
      </c>
      <c r="E2" s="11" t="s">
        <v>18</v>
      </c>
      <c r="F2" s="11" t="s">
        <v>19</v>
      </c>
      <c r="G2" s="12" t="s">
        <v>20</v>
      </c>
    </row>
    <row r="3" spans="1:7" ht="15.6" x14ac:dyDescent="0.3">
      <c r="A3" s="13" t="s">
        <v>21</v>
      </c>
      <c r="B3" s="14">
        <v>468</v>
      </c>
      <c r="C3" s="14">
        <v>500</v>
      </c>
      <c r="D3" s="14">
        <f>C3-B3</f>
        <v>32</v>
      </c>
      <c r="E3" s="14">
        <f>IF(D3&lt;=50,D3*100,IF(D3&lt;=100,50*100+(D3-50)*150,50*100+50*150+(D3-100)*200))</f>
        <v>3200</v>
      </c>
      <c r="F3" s="14">
        <f>IF(D3&lt;=50,E3*2%,IF(D3&lt;=100,E3*3%,E3*5%))</f>
        <v>64</v>
      </c>
      <c r="G3" s="15">
        <f>E3+F3</f>
        <v>3264</v>
      </c>
    </row>
    <row r="4" spans="1:7" ht="15.6" x14ac:dyDescent="0.3">
      <c r="A4" s="13" t="s">
        <v>22</v>
      </c>
      <c r="B4" s="14">
        <v>160</v>
      </c>
      <c r="C4" s="14">
        <v>230</v>
      </c>
      <c r="D4" s="14">
        <f t="shared" ref="D4:D8" si="0">C4-B4</f>
        <v>70</v>
      </c>
      <c r="E4" s="14">
        <f t="shared" ref="E4:E8" si="1">IF(D4&lt;=50,D4*100,IF(D4&lt;=100,50*100+(D4-50)*150,50*100+50*150+(D4-100)*200))</f>
        <v>8000</v>
      </c>
      <c r="F4" s="14">
        <f t="shared" ref="F4:F8" si="2">IF(D4&lt;=50,E4*2%,IF(D4&lt;=100,E4*3%,E4*5%))</f>
        <v>240</v>
      </c>
      <c r="G4" s="15">
        <f t="shared" ref="G4:G8" si="3">E4+F4</f>
        <v>8240</v>
      </c>
    </row>
    <row r="5" spans="1:7" ht="15.6" x14ac:dyDescent="0.3">
      <c r="A5" s="13" t="s">
        <v>23</v>
      </c>
      <c r="B5" s="14">
        <v>410</v>
      </c>
      <c r="C5" s="14">
        <v>509</v>
      </c>
      <c r="D5" s="14">
        <f t="shared" si="0"/>
        <v>99</v>
      </c>
      <c r="E5" s="14">
        <f t="shared" si="1"/>
        <v>12350</v>
      </c>
      <c r="F5" s="14">
        <f t="shared" si="2"/>
        <v>370.5</v>
      </c>
      <c r="G5" s="15">
        <f t="shared" si="3"/>
        <v>12720.5</v>
      </c>
    </row>
    <row r="6" spans="1:7" ht="15.6" x14ac:dyDescent="0.3">
      <c r="A6" s="13" t="s">
        <v>24</v>
      </c>
      <c r="B6" s="14">
        <v>210</v>
      </c>
      <c r="C6" s="14">
        <v>630</v>
      </c>
      <c r="D6" s="14">
        <f t="shared" si="0"/>
        <v>420</v>
      </c>
      <c r="E6" s="14">
        <f t="shared" si="1"/>
        <v>76500</v>
      </c>
      <c r="F6" s="14">
        <f t="shared" si="2"/>
        <v>3825</v>
      </c>
      <c r="G6" s="15">
        <f t="shared" si="3"/>
        <v>80325</v>
      </c>
    </row>
    <row r="7" spans="1:7" ht="15.6" x14ac:dyDescent="0.3">
      <c r="A7" s="13" t="s">
        <v>25</v>
      </c>
      <c r="B7" s="14">
        <v>307</v>
      </c>
      <c r="C7" s="14">
        <v>410</v>
      </c>
      <c r="D7" s="14">
        <f t="shared" si="0"/>
        <v>103</v>
      </c>
      <c r="E7" s="14">
        <f t="shared" si="1"/>
        <v>13100</v>
      </c>
      <c r="F7" s="14">
        <f t="shared" si="2"/>
        <v>655</v>
      </c>
      <c r="G7" s="15">
        <f t="shared" si="3"/>
        <v>13755</v>
      </c>
    </row>
    <row r="8" spans="1:7" ht="15.6" x14ac:dyDescent="0.3">
      <c r="A8" s="13" t="s">
        <v>26</v>
      </c>
      <c r="B8" s="14">
        <v>171</v>
      </c>
      <c r="C8" s="14">
        <v>210</v>
      </c>
      <c r="D8" s="14">
        <f t="shared" si="0"/>
        <v>39</v>
      </c>
      <c r="E8" s="14">
        <f t="shared" si="1"/>
        <v>3900</v>
      </c>
      <c r="F8" s="14">
        <f t="shared" si="2"/>
        <v>78</v>
      </c>
      <c r="G8" s="15">
        <f t="shared" si="3"/>
        <v>3978</v>
      </c>
    </row>
    <row r="9" spans="1:7" ht="16.2" thickBot="1" x14ac:dyDescent="0.35">
      <c r="A9" s="76" t="s">
        <v>27</v>
      </c>
      <c r="B9" s="77"/>
      <c r="C9" s="77"/>
      <c r="D9" s="16">
        <f>SUM(D3:D8)</f>
        <v>763</v>
      </c>
      <c r="E9" s="16">
        <f>SUM(E3:E8)</f>
        <v>117050</v>
      </c>
      <c r="F9" s="16">
        <f>SUM(F3:F8)</f>
        <v>5232.5</v>
      </c>
      <c r="G9" s="17">
        <f>SUM(G3:G8)</f>
        <v>122282.5</v>
      </c>
    </row>
    <row r="10" spans="1:7" ht="15" thickTop="1" x14ac:dyDescent="0.3"/>
  </sheetData>
  <mergeCells count="2">
    <mergeCell ref="A1:G1"/>
    <mergeCell ref="A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8" sqref="F8"/>
    </sheetView>
  </sheetViews>
  <sheetFormatPr defaultRowHeight="14.4" x14ac:dyDescent="0.3"/>
  <cols>
    <col min="2" max="2" width="19.5546875" customWidth="1"/>
    <col min="6" max="6" width="10.5546875" bestFit="1" customWidth="1"/>
  </cols>
  <sheetData>
    <row r="1" spans="1:6" ht="17.399999999999999" x14ac:dyDescent="0.3">
      <c r="A1" s="72" t="s">
        <v>28</v>
      </c>
      <c r="B1" s="72"/>
      <c r="C1" s="72"/>
      <c r="D1" s="72"/>
      <c r="E1" s="72"/>
      <c r="F1" s="72"/>
    </row>
    <row r="2" spans="1:6" ht="46.8" x14ac:dyDescent="0.3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6</v>
      </c>
    </row>
    <row r="3" spans="1:6" ht="15.6" x14ac:dyDescent="0.3">
      <c r="A3" s="18" t="s">
        <v>34</v>
      </c>
      <c r="B3" s="18" t="str">
        <f>VLOOKUP(A3,$A$11:$C$14,2,0)</f>
        <v>Xà bông LifeBoy</v>
      </c>
      <c r="C3" s="8">
        <v>19</v>
      </c>
      <c r="D3" s="6">
        <f>VLOOKUP(A3,$A$11:$C$14,3,0)</f>
        <v>4200</v>
      </c>
      <c r="E3" s="9">
        <f>IF(C3&lt;=4,0,IF(C3&lt;=9,1,IF(C3&lt;=14,2,IF(C3&lt;=19,3,5))))</f>
        <v>3</v>
      </c>
      <c r="F3" s="6">
        <f>(C3-E3)*D3</f>
        <v>67200</v>
      </c>
    </row>
    <row r="4" spans="1:6" ht="15.6" x14ac:dyDescent="0.3">
      <c r="A4" s="18" t="s">
        <v>35</v>
      </c>
      <c r="B4" s="18" t="str">
        <f t="shared" ref="B4:B6" si="0">VLOOKUP(A4,$A$11:$C$14,2,0)</f>
        <v>Nước</v>
      </c>
      <c r="C4" s="8">
        <v>5</v>
      </c>
      <c r="D4" s="6">
        <f t="shared" ref="D4:D6" si="1">VLOOKUP(A4,$A$11:$C$14,3,0)</f>
        <v>4350</v>
      </c>
      <c r="E4" s="9">
        <f t="shared" ref="E4:E6" si="2">IF(C4&lt;=4,0,IF(C4&lt;=9,1,IF(C4&lt;=14,2,IF(C4&lt;=19,3,5))))</f>
        <v>1</v>
      </c>
      <c r="F4" s="6">
        <f t="shared" ref="F4:F6" si="3">(C4-E4)*D4</f>
        <v>17400</v>
      </c>
    </row>
    <row r="5" spans="1:6" ht="15.6" x14ac:dyDescent="0.3">
      <c r="A5" s="18" t="s">
        <v>36</v>
      </c>
      <c r="B5" s="18" t="str">
        <f t="shared" si="0"/>
        <v>Thực phẩm</v>
      </c>
      <c r="C5" s="8">
        <v>16</v>
      </c>
      <c r="D5" s="6">
        <f t="shared" si="1"/>
        <v>2000</v>
      </c>
      <c r="E5" s="9">
        <f t="shared" si="2"/>
        <v>3</v>
      </c>
      <c r="F5" s="6">
        <f t="shared" si="3"/>
        <v>26000</v>
      </c>
    </row>
    <row r="6" spans="1:6" ht="15.6" x14ac:dyDescent="0.3">
      <c r="A6" s="18" t="s">
        <v>37</v>
      </c>
      <c r="B6" s="18" t="str">
        <f t="shared" si="0"/>
        <v>Súp Knor</v>
      </c>
      <c r="C6" s="8">
        <v>1</v>
      </c>
      <c r="D6" s="6">
        <f t="shared" si="1"/>
        <v>1000</v>
      </c>
      <c r="E6" s="9">
        <f t="shared" si="2"/>
        <v>0</v>
      </c>
      <c r="F6" s="6">
        <f t="shared" si="3"/>
        <v>1000</v>
      </c>
    </row>
    <row r="7" spans="1:6" ht="15.6" x14ac:dyDescent="0.3">
      <c r="A7" s="78" t="s">
        <v>38</v>
      </c>
      <c r="B7" s="78"/>
      <c r="C7" s="78"/>
      <c r="D7" s="78"/>
      <c r="E7" s="78"/>
      <c r="F7" s="6">
        <f>SUM(F3:F6)</f>
        <v>111600</v>
      </c>
    </row>
    <row r="8" spans="1:6" ht="15.6" x14ac:dyDescent="0.3">
      <c r="A8" s="19"/>
      <c r="B8" s="19"/>
      <c r="C8" s="20"/>
      <c r="D8" s="21"/>
      <c r="E8" s="22"/>
      <c r="F8" s="23"/>
    </row>
    <row r="9" spans="1:6" ht="15.6" x14ac:dyDescent="0.3">
      <c r="A9" s="79" t="s">
        <v>39</v>
      </c>
      <c r="B9" s="79"/>
      <c r="C9" s="79"/>
      <c r="D9" s="24"/>
      <c r="E9" s="24"/>
      <c r="F9" s="1"/>
    </row>
    <row r="10" spans="1:6" ht="15.6" x14ac:dyDescent="0.3">
      <c r="A10" s="25" t="s">
        <v>40</v>
      </c>
      <c r="B10" s="25" t="s">
        <v>41</v>
      </c>
      <c r="C10" s="25" t="s">
        <v>42</v>
      </c>
      <c r="D10" s="24"/>
      <c r="E10" s="24"/>
      <c r="F10" s="1"/>
    </row>
    <row r="11" spans="1:6" ht="15.6" x14ac:dyDescent="0.3">
      <c r="A11" s="26" t="s">
        <v>34</v>
      </c>
      <c r="B11" s="26" t="s">
        <v>43</v>
      </c>
      <c r="C11" s="27">
        <v>4200</v>
      </c>
      <c r="D11" s="24"/>
      <c r="E11" s="24"/>
      <c r="F11" s="1"/>
    </row>
    <row r="12" spans="1:6" ht="15.6" x14ac:dyDescent="0.3">
      <c r="A12" s="26" t="s">
        <v>35</v>
      </c>
      <c r="B12" s="26" t="s">
        <v>44</v>
      </c>
      <c r="C12" s="27">
        <v>4350</v>
      </c>
      <c r="D12" s="24"/>
      <c r="E12" s="24"/>
      <c r="F12" s="1"/>
    </row>
    <row r="13" spans="1:6" ht="15.6" x14ac:dyDescent="0.3">
      <c r="A13" s="26" t="s">
        <v>37</v>
      </c>
      <c r="B13" s="26" t="s">
        <v>45</v>
      </c>
      <c r="C13" s="27">
        <v>1000</v>
      </c>
      <c r="D13" s="24"/>
      <c r="E13" s="24"/>
      <c r="F13" s="1"/>
    </row>
    <row r="14" spans="1:6" ht="15.6" x14ac:dyDescent="0.3">
      <c r="A14" s="26" t="s">
        <v>36</v>
      </c>
      <c r="B14" s="26" t="s">
        <v>46</v>
      </c>
      <c r="C14" s="27">
        <v>2000</v>
      </c>
      <c r="D14" s="24"/>
      <c r="E14" s="24"/>
      <c r="F14" s="1"/>
    </row>
  </sheetData>
  <mergeCells count="3">
    <mergeCell ref="A1:F1"/>
    <mergeCell ref="A7:E7"/>
    <mergeCell ref="A9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3" sqref="E3:E6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6.33203125" bestFit="1" customWidth="1"/>
    <col min="4" max="4" width="5.44140625" bestFit="1" customWidth="1"/>
    <col min="5" max="5" width="7.88671875" bestFit="1" customWidth="1"/>
    <col min="6" max="6" width="13.109375" customWidth="1"/>
  </cols>
  <sheetData>
    <row r="1" spans="1:6" ht="17.399999999999999" x14ac:dyDescent="0.3">
      <c r="A1" s="82" t="s">
        <v>47</v>
      </c>
      <c r="B1" s="82"/>
      <c r="C1" s="82"/>
      <c r="D1" s="82"/>
      <c r="E1" s="82"/>
      <c r="F1" s="82"/>
    </row>
    <row r="2" spans="1:6" ht="62.4" x14ac:dyDescent="0.3">
      <c r="A2" s="29" t="s">
        <v>48</v>
      </c>
      <c r="B2" s="30" t="s">
        <v>49</v>
      </c>
      <c r="C2" s="30" t="s">
        <v>50</v>
      </c>
      <c r="D2" s="30" t="s">
        <v>51</v>
      </c>
      <c r="E2" s="30" t="s">
        <v>52</v>
      </c>
      <c r="F2" s="30" t="s">
        <v>53</v>
      </c>
    </row>
    <row r="3" spans="1:6" ht="15.6" x14ac:dyDescent="0.3">
      <c r="A3" s="31">
        <v>36500</v>
      </c>
      <c r="B3" s="32">
        <f>DAY(A3)</f>
        <v>6</v>
      </c>
      <c r="C3" s="33">
        <f>MONTH(A3)</f>
        <v>12</v>
      </c>
      <c r="D3" s="33">
        <f>YEAR(A3)</f>
        <v>1999</v>
      </c>
      <c r="E3" s="33">
        <f>WEEKDAY(A3,1)</f>
        <v>2</v>
      </c>
      <c r="F3" s="31">
        <f>DATE(D3,C3,B3)</f>
        <v>36500</v>
      </c>
    </row>
    <row r="4" spans="1:6" ht="15.6" x14ac:dyDescent="0.3">
      <c r="A4" s="31">
        <v>38500</v>
      </c>
      <c r="B4" s="32">
        <f t="shared" ref="B4:B6" si="0">DAY(A4)</f>
        <v>28</v>
      </c>
      <c r="C4" s="33">
        <f t="shared" ref="C4:C6" si="1">MONTH(A4)</f>
        <v>5</v>
      </c>
      <c r="D4" s="33">
        <f t="shared" ref="D4:D6" si="2">YEAR(A4)</f>
        <v>2005</v>
      </c>
      <c r="E4" s="33">
        <f t="shared" ref="E4:E6" si="3">WEEKDAY(A4,1)</f>
        <v>7</v>
      </c>
      <c r="F4" s="31">
        <f t="shared" ref="F4:F6" si="4">DATE(D4,C4,B4)</f>
        <v>38500</v>
      </c>
    </row>
    <row r="5" spans="1:6" ht="15.6" x14ac:dyDescent="0.3">
      <c r="A5" s="31">
        <v>39000</v>
      </c>
      <c r="B5" s="32">
        <f t="shared" si="0"/>
        <v>10</v>
      </c>
      <c r="C5" s="33">
        <f t="shared" si="1"/>
        <v>10</v>
      </c>
      <c r="D5" s="33">
        <f t="shared" si="2"/>
        <v>2006</v>
      </c>
      <c r="E5" s="33">
        <f t="shared" si="3"/>
        <v>3</v>
      </c>
      <c r="F5" s="31">
        <f t="shared" si="4"/>
        <v>39000</v>
      </c>
    </row>
    <row r="6" spans="1:6" ht="15.6" x14ac:dyDescent="0.3">
      <c r="A6" s="31">
        <v>40000</v>
      </c>
      <c r="B6" s="32">
        <f t="shared" si="0"/>
        <v>6</v>
      </c>
      <c r="C6" s="33">
        <f t="shared" si="1"/>
        <v>7</v>
      </c>
      <c r="D6" s="33">
        <f t="shared" si="2"/>
        <v>2009</v>
      </c>
      <c r="E6" s="33">
        <f t="shared" si="3"/>
        <v>2</v>
      </c>
      <c r="F6" s="31">
        <f t="shared" si="4"/>
        <v>40000</v>
      </c>
    </row>
    <row r="7" spans="1:6" ht="15.6" x14ac:dyDescent="0.3">
      <c r="A7" s="34"/>
      <c r="B7" s="35"/>
      <c r="C7" s="34"/>
      <c r="D7" s="34"/>
      <c r="E7" s="34"/>
      <c r="F7" s="34"/>
    </row>
    <row r="8" spans="1:6" ht="15.6" x14ac:dyDescent="0.3">
      <c r="A8" s="34"/>
      <c r="B8" s="34"/>
      <c r="C8" s="34"/>
      <c r="D8" s="34"/>
      <c r="E8" s="34"/>
      <c r="F8" s="34"/>
    </row>
    <row r="9" spans="1:6" ht="15.6" x14ac:dyDescent="0.3">
      <c r="A9" s="34"/>
      <c r="B9" s="34"/>
      <c r="C9" s="34"/>
      <c r="D9" s="34"/>
      <c r="E9" s="34"/>
      <c r="F9" s="34"/>
    </row>
    <row r="10" spans="1:6" ht="15.6" x14ac:dyDescent="0.3">
      <c r="A10" s="36"/>
      <c r="B10" s="36"/>
      <c r="C10" s="36"/>
      <c r="D10" s="36"/>
      <c r="E10" s="36"/>
      <c r="F10" s="36"/>
    </row>
    <row r="11" spans="1:6" ht="31.2" x14ac:dyDescent="0.3">
      <c r="A11" s="37" t="s">
        <v>54</v>
      </c>
      <c r="B11" s="37" t="s">
        <v>55</v>
      </c>
      <c r="C11" s="37" t="s">
        <v>56</v>
      </c>
      <c r="D11" s="37" t="s">
        <v>57</v>
      </c>
      <c r="E11" s="83" t="s">
        <v>58</v>
      </c>
      <c r="F11" s="83"/>
    </row>
    <row r="12" spans="1:6" ht="15.6" x14ac:dyDescent="0.3">
      <c r="A12" s="38">
        <v>0.32</v>
      </c>
      <c r="B12" s="39">
        <f>SECOND(A12)</f>
        <v>48</v>
      </c>
      <c r="C12" s="39">
        <f>MINUTE(A12)</f>
        <v>40</v>
      </c>
      <c r="D12" s="39">
        <f>HOUR(A12)</f>
        <v>7</v>
      </c>
      <c r="E12" s="80">
        <f>TIME(D12,C12,B12)</f>
        <v>0.32</v>
      </c>
      <c r="F12" s="81"/>
    </row>
    <row r="13" spans="1:6" ht="15.6" x14ac:dyDescent="0.3">
      <c r="A13" s="38">
        <v>0.75</v>
      </c>
      <c r="B13" s="39">
        <f t="shared" ref="B13:B15" si="5">SECOND(A13)</f>
        <v>0</v>
      </c>
      <c r="C13" s="39">
        <f t="shared" ref="C13:C15" si="6">MINUTE(A13)</f>
        <v>0</v>
      </c>
      <c r="D13" s="39">
        <f t="shared" ref="D13:D15" si="7">HOUR(A13)</f>
        <v>18</v>
      </c>
      <c r="E13" s="80">
        <f t="shared" ref="E13:E15" si="8">TIME(D13,C13,B13)</f>
        <v>0.75</v>
      </c>
      <c r="F13" s="81"/>
    </row>
    <row r="14" spans="1:6" ht="15.6" x14ac:dyDescent="0.3">
      <c r="A14" s="38">
        <v>0.64</v>
      </c>
      <c r="B14" s="39">
        <f t="shared" si="5"/>
        <v>36</v>
      </c>
      <c r="C14" s="39">
        <f t="shared" si="6"/>
        <v>21</v>
      </c>
      <c r="D14" s="39">
        <f t="shared" si="7"/>
        <v>15</v>
      </c>
      <c r="E14" s="80">
        <f t="shared" si="8"/>
        <v>0.64</v>
      </c>
      <c r="F14" s="81"/>
    </row>
    <row r="15" spans="1:6" ht="15.6" x14ac:dyDescent="0.3">
      <c r="A15" s="38">
        <v>0.45</v>
      </c>
      <c r="B15" s="39">
        <f t="shared" si="5"/>
        <v>0</v>
      </c>
      <c r="C15" s="39">
        <f t="shared" si="6"/>
        <v>48</v>
      </c>
      <c r="D15" s="39">
        <f t="shared" si="7"/>
        <v>10</v>
      </c>
      <c r="E15" s="80">
        <f t="shared" si="8"/>
        <v>0.45</v>
      </c>
      <c r="F15" s="81"/>
    </row>
  </sheetData>
  <mergeCells count="6">
    <mergeCell ref="E15:F15"/>
    <mergeCell ref="A1:F1"/>
    <mergeCell ref="E11:F11"/>
    <mergeCell ref="E12:F12"/>
    <mergeCell ref="E13:F13"/>
    <mergeCell ref="E14:F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8" sqref="G8"/>
    </sheetView>
  </sheetViews>
  <sheetFormatPr defaultRowHeight="14.4" x14ac:dyDescent="0.3"/>
  <cols>
    <col min="1" max="1" width="10.6640625" customWidth="1"/>
    <col min="7" max="7" width="13.77734375" bestFit="1" customWidth="1"/>
  </cols>
  <sheetData>
    <row r="1" spans="1:7" x14ac:dyDescent="0.3">
      <c r="A1" s="1"/>
      <c r="B1" s="1"/>
      <c r="C1" s="1"/>
      <c r="D1" s="1"/>
      <c r="E1" s="84" t="s">
        <v>59</v>
      </c>
      <c r="F1" s="84"/>
      <c r="G1" s="40">
        <v>23000</v>
      </c>
    </row>
    <row r="2" spans="1:7" ht="17.399999999999999" x14ac:dyDescent="0.3">
      <c r="A2" s="72" t="s">
        <v>60</v>
      </c>
      <c r="B2" s="72"/>
      <c r="C2" s="72"/>
      <c r="D2" s="72"/>
      <c r="E2" s="72"/>
      <c r="F2" s="72"/>
      <c r="G2" s="72"/>
    </row>
    <row r="3" spans="1:7" ht="62.4" x14ac:dyDescent="0.3">
      <c r="A3" s="2" t="s">
        <v>61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66</v>
      </c>
      <c r="G3" s="2" t="s">
        <v>67</v>
      </c>
    </row>
    <row r="4" spans="1:7" ht="15.6" x14ac:dyDescent="0.3">
      <c r="A4" s="41" t="s">
        <v>68</v>
      </c>
      <c r="B4" s="18" t="s">
        <v>69</v>
      </c>
      <c r="C4" s="5">
        <f t="shared" ref="C4:C10" si="0">VLOOKUP(B4,$A$14:$C$17,2,0)</f>
        <v>200</v>
      </c>
      <c r="D4" s="8">
        <v>1900</v>
      </c>
      <c r="E4" s="6">
        <f t="shared" ref="E4:E10" si="1">VLOOKUP(B4,$A$14:$C$17,3,0)</f>
        <v>3</v>
      </c>
      <c r="F4" s="9">
        <f t="shared" ref="F4:F10" si="2">IF((D4-C4)&gt;0,(D4-C4)*20%*E4,0)</f>
        <v>1020</v>
      </c>
      <c r="G4" s="6">
        <f t="shared" ref="G4:G10" si="3">(E4+F4)*$G$1</f>
        <v>23529000</v>
      </c>
    </row>
    <row r="5" spans="1:7" ht="15.6" x14ac:dyDescent="0.3">
      <c r="A5" s="41" t="s">
        <v>70</v>
      </c>
      <c r="B5" s="18" t="s">
        <v>71</v>
      </c>
      <c r="C5" s="5">
        <f t="shared" si="0"/>
        <v>400</v>
      </c>
      <c r="D5" s="8">
        <v>1580</v>
      </c>
      <c r="E5" s="6">
        <f t="shared" si="1"/>
        <v>2</v>
      </c>
      <c r="F5" s="9">
        <f t="shared" si="2"/>
        <v>472</v>
      </c>
      <c r="G5" s="6">
        <f t="shared" si="3"/>
        <v>10902000</v>
      </c>
    </row>
    <row r="6" spans="1:7" ht="15.6" x14ac:dyDescent="0.3">
      <c r="A6" s="41" t="s">
        <v>72</v>
      </c>
      <c r="B6" s="18" t="s">
        <v>69</v>
      </c>
      <c r="C6" s="5">
        <f t="shared" si="0"/>
        <v>200</v>
      </c>
      <c r="D6" s="8">
        <v>800</v>
      </c>
      <c r="E6" s="6">
        <f t="shared" si="1"/>
        <v>3</v>
      </c>
      <c r="F6" s="9">
        <f t="shared" si="2"/>
        <v>360</v>
      </c>
      <c r="G6" s="6">
        <f t="shared" si="3"/>
        <v>8349000</v>
      </c>
    </row>
    <row r="7" spans="1:7" ht="15.6" x14ac:dyDescent="0.3">
      <c r="A7" s="41" t="s">
        <v>73</v>
      </c>
      <c r="B7" s="18" t="s">
        <v>71</v>
      </c>
      <c r="C7" s="5">
        <f t="shared" si="0"/>
        <v>400</v>
      </c>
      <c r="D7" s="8">
        <v>1000</v>
      </c>
      <c r="E7" s="6">
        <f t="shared" si="1"/>
        <v>2</v>
      </c>
      <c r="F7" s="9">
        <f t="shared" si="2"/>
        <v>240</v>
      </c>
      <c r="G7" s="6">
        <f t="shared" si="3"/>
        <v>5566000</v>
      </c>
    </row>
    <row r="8" spans="1:7" ht="15.6" x14ac:dyDescent="0.3">
      <c r="A8" s="42" t="s">
        <v>74</v>
      </c>
      <c r="B8" s="43" t="s">
        <v>69</v>
      </c>
      <c r="C8" s="5">
        <f t="shared" si="0"/>
        <v>200</v>
      </c>
      <c r="D8" s="44">
        <v>500</v>
      </c>
      <c r="E8" s="6">
        <f t="shared" si="1"/>
        <v>3</v>
      </c>
      <c r="F8" s="9">
        <f t="shared" si="2"/>
        <v>180</v>
      </c>
      <c r="G8" s="6">
        <f>(E8+F8)*$G$1</f>
        <v>4209000</v>
      </c>
    </row>
    <row r="9" spans="1:7" ht="15.6" x14ac:dyDescent="0.3">
      <c r="A9" s="45" t="s">
        <v>75</v>
      </c>
      <c r="B9" s="26" t="s">
        <v>76</v>
      </c>
      <c r="C9" s="5">
        <f t="shared" si="0"/>
        <v>600</v>
      </c>
      <c r="D9" s="8">
        <v>350</v>
      </c>
      <c r="E9" s="6">
        <f t="shared" si="1"/>
        <v>1</v>
      </c>
      <c r="F9" s="9">
        <f t="shared" si="2"/>
        <v>0</v>
      </c>
      <c r="G9" s="6">
        <f t="shared" si="3"/>
        <v>23000</v>
      </c>
    </row>
    <row r="10" spans="1:7" ht="15.6" x14ac:dyDescent="0.3">
      <c r="A10" s="45" t="s">
        <v>77</v>
      </c>
      <c r="B10" s="26" t="s">
        <v>76</v>
      </c>
      <c r="C10" s="5">
        <f t="shared" si="0"/>
        <v>600</v>
      </c>
      <c r="D10" s="8">
        <v>70</v>
      </c>
      <c r="E10" s="6">
        <f t="shared" si="1"/>
        <v>1</v>
      </c>
      <c r="F10" s="9">
        <f t="shared" si="2"/>
        <v>0</v>
      </c>
      <c r="G10" s="6">
        <f t="shared" si="3"/>
        <v>23000</v>
      </c>
    </row>
    <row r="11" spans="1:7" ht="15.6" x14ac:dyDescent="0.3">
      <c r="A11" s="46"/>
      <c r="B11" s="46"/>
      <c r="C11" s="46"/>
      <c r="D11" s="46"/>
      <c r="E11" s="24"/>
      <c r="F11" s="24"/>
      <c r="G11" s="1"/>
    </row>
    <row r="12" spans="1:7" ht="15.6" x14ac:dyDescent="0.3">
      <c r="A12" s="85" t="s">
        <v>78</v>
      </c>
      <c r="B12" s="85"/>
      <c r="C12" s="85"/>
      <c r="D12" s="47"/>
      <c r="E12" s="24"/>
      <c r="F12" s="24"/>
      <c r="G12" s="1"/>
    </row>
    <row r="13" spans="1:7" ht="31.2" x14ac:dyDescent="0.3">
      <c r="A13" s="48" t="s">
        <v>62</v>
      </c>
      <c r="B13" s="48" t="s">
        <v>63</v>
      </c>
      <c r="C13" s="48" t="s">
        <v>65</v>
      </c>
      <c r="D13" s="47"/>
      <c r="E13" s="24"/>
      <c r="F13" s="24"/>
      <c r="G13" s="1"/>
    </row>
    <row r="14" spans="1:7" ht="15.6" x14ac:dyDescent="0.3">
      <c r="A14" s="27" t="s">
        <v>69</v>
      </c>
      <c r="B14" s="27">
        <v>200</v>
      </c>
      <c r="C14" s="27">
        <v>3</v>
      </c>
      <c r="D14" s="47"/>
      <c r="E14" s="24"/>
      <c r="F14" s="24"/>
      <c r="G14" s="1"/>
    </row>
    <row r="15" spans="1:7" ht="15.6" x14ac:dyDescent="0.3">
      <c r="A15" s="27" t="s">
        <v>71</v>
      </c>
      <c r="B15" s="27">
        <v>400</v>
      </c>
      <c r="C15" s="27">
        <v>2</v>
      </c>
      <c r="D15" s="47"/>
      <c r="E15" s="24"/>
      <c r="F15" s="24"/>
      <c r="G15" s="1"/>
    </row>
    <row r="16" spans="1:7" ht="15.6" x14ac:dyDescent="0.3">
      <c r="A16" s="27" t="s">
        <v>76</v>
      </c>
      <c r="B16" s="27">
        <v>600</v>
      </c>
      <c r="C16" s="27">
        <v>1</v>
      </c>
      <c r="D16" s="1"/>
      <c r="E16" s="1"/>
      <c r="F16" s="1"/>
      <c r="G16" s="1"/>
    </row>
    <row r="17" spans="1:7" ht="15.6" x14ac:dyDescent="0.3">
      <c r="A17" s="27" t="s">
        <v>79</v>
      </c>
      <c r="B17" s="27">
        <v>800</v>
      </c>
      <c r="C17" s="27">
        <v>0.5</v>
      </c>
      <c r="D17" s="1"/>
      <c r="E17" s="1"/>
      <c r="F17" s="1"/>
      <c r="G17" s="1"/>
    </row>
  </sheetData>
  <sortState ref="A4:G10">
    <sortCondition descending="1" ref="G4:G10"/>
  </sortState>
  <mergeCells count="3">
    <mergeCell ref="E1:F1"/>
    <mergeCell ref="A2:G2"/>
    <mergeCell ref="A12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13" sqref="J13"/>
    </sheetView>
  </sheetViews>
  <sheetFormatPr defaultRowHeight="14.4" x14ac:dyDescent="0.3"/>
  <sheetData>
    <row r="1" spans="1:10" ht="16.2" thickTop="1" x14ac:dyDescent="0.3">
      <c r="A1" s="86" t="s">
        <v>80</v>
      </c>
      <c r="B1" s="87"/>
      <c r="C1" s="87"/>
      <c r="D1" s="87"/>
      <c r="E1" s="87"/>
      <c r="F1" s="87"/>
      <c r="G1" s="87"/>
      <c r="H1" s="87"/>
      <c r="I1" s="87"/>
      <c r="J1" s="87"/>
    </row>
    <row r="2" spans="1:10" ht="15.6" x14ac:dyDescent="0.3">
      <c r="A2" s="88" t="s">
        <v>81</v>
      </c>
      <c r="B2" s="89" t="s">
        <v>82</v>
      </c>
      <c r="C2" s="89"/>
      <c r="D2" s="89"/>
      <c r="E2" s="89" t="s">
        <v>83</v>
      </c>
      <c r="F2" s="89"/>
      <c r="G2" s="89"/>
      <c r="H2" s="89" t="s">
        <v>84</v>
      </c>
      <c r="I2" s="89" t="s">
        <v>85</v>
      </c>
      <c r="J2" s="89" t="s">
        <v>86</v>
      </c>
    </row>
    <row r="3" spans="1:10" ht="15.6" x14ac:dyDescent="0.3">
      <c r="A3" s="88"/>
      <c r="B3" s="49" t="s">
        <v>87</v>
      </c>
      <c r="C3" s="49" t="s">
        <v>88</v>
      </c>
      <c r="D3" s="49" t="s">
        <v>89</v>
      </c>
      <c r="E3" s="49" t="s">
        <v>90</v>
      </c>
      <c r="F3" s="49" t="s">
        <v>91</v>
      </c>
      <c r="G3" s="49" t="s">
        <v>92</v>
      </c>
      <c r="H3" s="89"/>
      <c r="I3" s="89"/>
      <c r="J3" s="89"/>
    </row>
    <row r="4" spans="1:10" ht="15.6" x14ac:dyDescent="0.3">
      <c r="A4" s="13" t="s">
        <v>93</v>
      </c>
      <c r="B4" s="50">
        <v>10</v>
      </c>
      <c r="C4" s="50">
        <v>9</v>
      </c>
      <c r="D4" s="50">
        <v>9</v>
      </c>
      <c r="E4" s="50">
        <v>10</v>
      </c>
      <c r="F4" s="50">
        <v>8</v>
      </c>
      <c r="G4" s="50">
        <v>9</v>
      </c>
      <c r="H4" s="53">
        <f>(SUM(B4:D4)*2+SUM(E4:G4)*1)/9</f>
        <v>9.2222222222222214</v>
      </c>
      <c r="I4" s="53">
        <f>RANK(H4,$H$4:$H$13)</f>
        <v>1</v>
      </c>
      <c r="J4" s="54" t="str">
        <f>IF(AND(MIN(B4:G4)&gt;=8,H4&gt;=9),"Giỏi",IF(AND(MIN(B4:G4)&gt;=6,H4&gt;=7),"Khá",IF(AND(MIN(B4:G4)&gt;=4,H4&gt;=5),"TB","Yếu")))</f>
        <v>Giỏi</v>
      </c>
    </row>
    <row r="5" spans="1:10" ht="15.6" x14ac:dyDescent="0.3">
      <c r="A5" s="13" t="s">
        <v>94</v>
      </c>
      <c r="B5" s="50">
        <v>8</v>
      </c>
      <c r="C5" s="50">
        <v>8</v>
      </c>
      <c r="D5" s="50">
        <v>9</v>
      </c>
      <c r="E5" s="50">
        <v>9</v>
      </c>
      <c r="F5" s="50">
        <v>8</v>
      </c>
      <c r="G5" s="50">
        <v>9</v>
      </c>
      <c r="H5" s="53">
        <f t="shared" ref="H5:H13" si="0">(SUM(B5:D5)*2+SUM(E5:G5)*1)/9</f>
        <v>8.4444444444444446</v>
      </c>
      <c r="I5" s="53">
        <f t="shared" ref="I5:I13" si="1">RANK(H5,$H$4:$H$13)</f>
        <v>2</v>
      </c>
      <c r="J5" s="54" t="str">
        <f t="shared" ref="J5:J13" si="2">IF(AND(MIN(B5:G5)&gt;=8,H5&gt;=9),"Giỏi",IF(AND(MIN(B5:G5)&gt;=6,H5&gt;=7),"Khá",IF(AND(MIN(B5:G5)&gt;=4,H5&gt;=5),"TB","Yếu")))</f>
        <v>Khá</v>
      </c>
    </row>
    <row r="6" spans="1:10" ht="15.6" x14ac:dyDescent="0.3">
      <c r="A6" s="13" t="s">
        <v>95</v>
      </c>
      <c r="B6" s="50">
        <v>9</v>
      </c>
      <c r="C6" s="50">
        <v>9</v>
      </c>
      <c r="D6" s="50">
        <v>6</v>
      </c>
      <c r="E6" s="50">
        <v>9</v>
      </c>
      <c r="F6" s="50">
        <v>4</v>
      </c>
      <c r="G6" s="50">
        <v>4</v>
      </c>
      <c r="H6" s="53">
        <f t="shared" si="0"/>
        <v>7.2222222222222223</v>
      </c>
      <c r="I6" s="53">
        <f t="shared" si="1"/>
        <v>3</v>
      </c>
      <c r="J6" s="54" t="str">
        <f t="shared" si="2"/>
        <v>TB</v>
      </c>
    </row>
    <row r="7" spans="1:10" ht="15.6" x14ac:dyDescent="0.3">
      <c r="A7" s="13" t="s">
        <v>96</v>
      </c>
      <c r="B7" s="50">
        <v>9</v>
      </c>
      <c r="C7" s="50">
        <v>5</v>
      </c>
      <c r="D7" s="50">
        <v>5</v>
      </c>
      <c r="E7" s="50">
        <v>8</v>
      </c>
      <c r="F7" s="50">
        <v>4</v>
      </c>
      <c r="G7" s="50">
        <v>8</v>
      </c>
      <c r="H7" s="53">
        <f t="shared" si="0"/>
        <v>6.4444444444444446</v>
      </c>
      <c r="I7" s="53">
        <f t="shared" si="1"/>
        <v>4</v>
      </c>
      <c r="J7" s="54" t="str">
        <f t="shared" si="2"/>
        <v>TB</v>
      </c>
    </row>
    <row r="8" spans="1:10" ht="15.6" x14ac:dyDescent="0.3">
      <c r="A8" s="13" t="s">
        <v>97</v>
      </c>
      <c r="B8" s="50">
        <v>9</v>
      </c>
      <c r="C8" s="50">
        <v>4</v>
      </c>
      <c r="D8" s="50">
        <v>4</v>
      </c>
      <c r="E8" s="50">
        <v>7</v>
      </c>
      <c r="F8" s="50">
        <v>4</v>
      </c>
      <c r="G8" s="50">
        <v>10</v>
      </c>
      <c r="H8" s="53">
        <f t="shared" si="0"/>
        <v>6.1111111111111107</v>
      </c>
      <c r="I8" s="53">
        <f t="shared" si="1"/>
        <v>5</v>
      </c>
      <c r="J8" s="54" t="str">
        <f t="shared" si="2"/>
        <v>TB</v>
      </c>
    </row>
    <row r="9" spans="1:10" ht="15.6" x14ac:dyDescent="0.3">
      <c r="A9" s="13" t="s">
        <v>98</v>
      </c>
      <c r="B9" s="50">
        <v>4</v>
      </c>
      <c r="C9" s="50">
        <v>7</v>
      </c>
      <c r="D9" s="50">
        <v>5</v>
      </c>
      <c r="E9" s="50">
        <v>6</v>
      </c>
      <c r="F9" s="50">
        <v>6</v>
      </c>
      <c r="G9" s="50">
        <v>6</v>
      </c>
      <c r="H9" s="53">
        <f t="shared" si="0"/>
        <v>5.5555555555555554</v>
      </c>
      <c r="I9" s="53">
        <f t="shared" si="1"/>
        <v>6</v>
      </c>
      <c r="J9" s="54" t="str">
        <f t="shared" si="2"/>
        <v>TB</v>
      </c>
    </row>
    <row r="10" spans="1:10" ht="15.6" x14ac:dyDescent="0.3">
      <c r="A10" s="13" t="s">
        <v>99</v>
      </c>
      <c r="B10" s="50">
        <v>6</v>
      </c>
      <c r="C10" s="50">
        <v>2</v>
      </c>
      <c r="D10" s="50">
        <v>4</v>
      </c>
      <c r="E10" s="50">
        <v>9</v>
      </c>
      <c r="F10" s="50">
        <v>9</v>
      </c>
      <c r="G10" s="50">
        <v>5</v>
      </c>
      <c r="H10" s="53">
        <f t="shared" si="0"/>
        <v>5.2222222222222223</v>
      </c>
      <c r="I10" s="53">
        <f t="shared" si="1"/>
        <v>7</v>
      </c>
      <c r="J10" s="54" t="str">
        <f t="shared" si="2"/>
        <v>Yếu</v>
      </c>
    </row>
    <row r="11" spans="1:10" ht="15.6" x14ac:dyDescent="0.3">
      <c r="A11" s="13" t="s">
        <v>100</v>
      </c>
      <c r="B11" s="50">
        <v>6</v>
      </c>
      <c r="C11" s="50">
        <v>5</v>
      </c>
      <c r="D11" s="50">
        <v>4</v>
      </c>
      <c r="E11" s="50">
        <v>6</v>
      </c>
      <c r="F11" s="50">
        <v>6</v>
      </c>
      <c r="G11" s="50">
        <v>4</v>
      </c>
      <c r="H11" s="53">
        <f t="shared" si="0"/>
        <v>5.1111111111111107</v>
      </c>
      <c r="I11" s="53">
        <f t="shared" si="1"/>
        <v>8</v>
      </c>
      <c r="J11" s="54" t="str">
        <f t="shared" si="2"/>
        <v>TB</v>
      </c>
    </row>
    <row r="12" spans="1:10" ht="15.6" x14ac:dyDescent="0.3">
      <c r="A12" s="13" t="s">
        <v>101</v>
      </c>
      <c r="B12" s="50">
        <v>3</v>
      </c>
      <c r="C12" s="50">
        <v>5</v>
      </c>
      <c r="D12" s="50">
        <v>6</v>
      </c>
      <c r="E12" s="50">
        <v>3</v>
      </c>
      <c r="F12" s="50">
        <v>2</v>
      </c>
      <c r="G12" s="50">
        <v>5</v>
      </c>
      <c r="H12" s="53">
        <f t="shared" si="0"/>
        <v>4.2222222222222223</v>
      </c>
      <c r="I12" s="53">
        <f t="shared" si="1"/>
        <v>9</v>
      </c>
      <c r="J12" s="54" t="str">
        <f t="shared" si="2"/>
        <v>Yếu</v>
      </c>
    </row>
    <row r="13" spans="1:10" ht="16.2" thickBot="1" x14ac:dyDescent="0.35">
      <c r="A13" s="51" t="s">
        <v>102</v>
      </c>
      <c r="B13" s="52">
        <v>7</v>
      </c>
      <c r="C13" s="52">
        <v>4</v>
      </c>
      <c r="D13" s="52">
        <v>1</v>
      </c>
      <c r="E13" s="52">
        <v>2</v>
      </c>
      <c r="F13" s="52">
        <v>2</v>
      </c>
      <c r="G13" s="52">
        <v>5</v>
      </c>
      <c r="H13" s="53">
        <f t="shared" si="0"/>
        <v>3.6666666666666665</v>
      </c>
      <c r="I13" s="53">
        <f t="shared" si="1"/>
        <v>10</v>
      </c>
      <c r="J13" s="54" t="str">
        <f t="shared" si="2"/>
        <v>Yếu</v>
      </c>
    </row>
    <row r="14" spans="1:10" ht="15" thickTop="1" x14ac:dyDescent="0.3">
      <c r="H14" s="55"/>
      <c r="I14" s="55"/>
      <c r="J14" s="55"/>
    </row>
  </sheetData>
  <mergeCells count="7">
    <mergeCell ref="A1:J1"/>
    <mergeCell ref="A2:A3"/>
    <mergeCell ref="B2:D2"/>
    <mergeCell ref="E2:G2"/>
    <mergeCell ref="H2:H3"/>
    <mergeCell ref="I2:I3"/>
    <mergeCell ref="J2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J9" sqref="J9"/>
    </sheetView>
  </sheetViews>
  <sheetFormatPr defaultRowHeight="14.4" x14ac:dyDescent="0.3"/>
  <cols>
    <col min="3" max="3" width="15.33203125" customWidth="1"/>
    <col min="4" max="4" width="12.88671875" customWidth="1"/>
    <col min="8" max="8" width="9.6640625" bestFit="1" customWidth="1"/>
    <col min="9" max="9" width="16.88671875" bestFit="1" customWidth="1"/>
    <col min="10" max="10" width="26.88671875" customWidth="1"/>
  </cols>
  <sheetData>
    <row r="1" spans="1:10" ht="15.6" x14ac:dyDescent="0.3">
      <c r="A1" s="90" t="s">
        <v>103</v>
      </c>
      <c r="B1" s="90"/>
      <c r="C1" s="90"/>
      <c r="D1" s="90"/>
      <c r="E1" s="90"/>
      <c r="F1" s="90"/>
      <c r="G1" s="90"/>
      <c r="H1" s="90"/>
      <c r="I1" s="90"/>
      <c r="J1" s="90"/>
    </row>
    <row r="2" spans="1:10" ht="46.8" x14ac:dyDescent="0.3">
      <c r="A2" s="2" t="s">
        <v>104</v>
      </c>
      <c r="B2" s="2" t="s">
        <v>105</v>
      </c>
      <c r="C2" s="2" t="s">
        <v>106</v>
      </c>
      <c r="D2" s="2" t="s">
        <v>107</v>
      </c>
      <c r="E2" s="2" t="s">
        <v>108</v>
      </c>
      <c r="F2" s="2" t="s">
        <v>109</v>
      </c>
      <c r="G2" s="2" t="s">
        <v>31</v>
      </c>
      <c r="H2" s="2" t="s">
        <v>110</v>
      </c>
      <c r="I2" s="2" t="s">
        <v>111</v>
      </c>
      <c r="J2" s="2" t="s">
        <v>112</v>
      </c>
    </row>
    <row r="3" spans="1:10" ht="15" x14ac:dyDescent="0.3">
      <c r="A3" s="56">
        <v>3</v>
      </c>
      <c r="B3" s="57" t="s">
        <v>113</v>
      </c>
      <c r="C3" s="58" t="str">
        <f>VLOOKUP(B3,$B$19:$E$23,2,0)</f>
        <v>Điều hòa</v>
      </c>
      <c r="D3" s="59">
        <v>44199</v>
      </c>
      <c r="E3" s="56" t="s">
        <v>114</v>
      </c>
      <c r="F3" s="56"/>
      <c r="G3" s="60">
        <v>25</v>
      </c>
      <c r="H3" s="60">
        <f>IF(E3="x",VLOOKUP(B3,$B$19:$E$23,3,0),VLOOKUP(B3,$B$19:$E$23,4,0))</f>
        <v>250</v>
      </c>
      <c r="I3" s="61">
        <f>IF(DATE(2021,1,20),G3*$H$3*22800*95%,G3*$H$3*22800*100%)</f>
        <v>135375000</v>
      </c>
      <c r="J3" s="70" t="str">
        <f>IF(AND(DAY(D3)&gt;=10,DAY(D3)&lt;=20,MONTH(D3)=1),"Có khuyến mãi"," ")</f>
        <v xml:space="preserve"> </v>
      </c>
    </row>
    <row r="4" spans="1:10" ht="15" x14ac:dyDescent="0.3">
      <c r="A4" s="56">
        <v>6</v>
      </c>
      <c r="B4" s="57" t="s">
        <v>113</v>
      </c>
      <c r="C4" s="58" t="str">
        <f t="shared" ref="C4:C12" si="0">VLOOKUP(B4,$B$19:$E$23,2,0)</f>
        <v>Điều hòa</v>
      </c>
      <c r="D4" s="59">
        <v>44202</v>
      </c>
      <c r="E4" s="56"/>
      <c r="F4" s="56" t="s">
        <v>114</v>
      </c>
      <c r="G4" s="60">
        <v>10</v>
      </c>
      <c r="H4" s="60">
        <f t="shared" ref="H4:H12" si="1">IF(E4="x",VLOOKUP(B4,$B$19:$E$23,3,0),VLOOKUP(B4,$B$19:$E$23,4,0))</f>
        <v>270</v>
      </c>
      <c r="I4" s="61">
        <f t="shared" ref="I4:I12" si="2">IF(DATE(2021,1,20),G4*$H$3*22800*95%,G4*$H$3*22800*100%)</f>
        <v>54150000</v>
      </c>
      <c r="J4" s="70" t="str">
        <f t="shared" ref="J4:J12" si="3">IF(AND(DAY(D4)&gt;=10,DAY(D4)&lt;=20,MONTH(D4)=1),"Có khuyến mãi","")</f>
        <v/>
      </c>
    </row>
    <row r="5" spans="1:10" ht="15" x14ac:dyDescent="0.3">
      <c r="A5" s="56">
        <v>9</v>
      </c>
      <c r="B5" s="57" t="s">
        <v>115</v>
      </c>
      <c r="C5" s="58" t="str">
        <f t="shared" si="0"/>
        <v>Tủ lạnh</v>
      </c>
      <c r="D5" s="59">
        <v>44213</v>
      </c>
      <c r="E5" s="56" t="s">
        <v>114</v>
      </c>
      <c r="F5" s="56"/>
      <c r="G5" s="60">
        <v>30</v>
      </c>
      <c r="H5" s="60">
        <f t="shared" si="1"/>
        <v>280</v>
      </c>
      <c r="I5" s="61">
        <f t="shared" si="2"/>
        <v>162450000</v>
      </c>
      <c r="J5" s="70" t="str">
        <f t="shared" si="3"/>
        <v>Có khuyến mãi</v>
      </c>
    </row>
    <row r="6" spans="1:10" ht="15" x14ac:dyDescent="0.3">
      <c r="A6" s="56">
        <v>10</v>
      </c>
      <c r="B6" s="57" t="s">
        <v>115</v>
      </c>
      <c r="C6" s="58" t="str">
        <f t="shared" si="0"/>
        <v>Tủ lạnh</v>
      </c>
      <c r="D6" s="59">
        <v>44216</v>
      </c>
      <c r="E6" s="56"/>
      <c r="F6" s="56" t="s">
        <v>114</v>
      </c>
      <c r="G6" s="60">
        <v>8</v>
      </c>
      <c r="H6" s="60">
        <f t="shared" si="1"/>
        <v>300</v>
      </c>
      <c r="I6" s="61">
        <f t="shared" si="2"/>
        <v>43320000</v>
      </c>
      <c r="J6" s="70" t="str">
        <f t="shared" si="3"/>
        <v>Có khuyến mãi</v>
      </c>
    </row>
    <row r="7" spans="1:10" ht="15" x14ac:dyDescent="0.3">
      <c r="A7" s="56">
        <v>7</v>
      </c>
      <c r="B7" s="62" t="s">
        <v>116</v>
      </c>
      <c r="C7" s="58" t="str">
        <f t="shared" si="0"/>
        <v>Máy photo</v>
      </c>
      <c r="D7" s="59">
        <v>44216</v>
      </c>
      <c r="E7" s="56" t="s">
        <v>114</v>
      </c>
      <c r="F7" s="56"/>
      <c r="G7" s="60">
        <v>50</v>
      </c>
      <c r="H7" s="60">
        <f t="shared" si="1"/>
        <v>450</v>
      </c>
      <c r="I7" s="61">
        <f t="shared" si="2"/>
        <v>270750000</v>
      </c>
      <c r="J7" s="70" t="str">
        <f t="shared" si="3"/>
        <v>Có khuyến mãi</v>
      </c>
    </row>
    <row r="8" spans="1:10" ht="15" x14ac:dyDescent="0.3">
      <c r="A8" s="56">
        <v>2</v>
      </c>
      <c r="B8" s="62" t="s">
        <v>116</v>
      </c>
      <c r="C8" s="58" t="str">
        <f t="shared" si="0"/>
        <v>Máy photo</v>
      </c>
      <c r="D8" s="59">
        <v>44198</v>
      </c>
      <c r="E8" s="56"/>
      <c r="F8" s="56" t="s">
        <v>114</v>
      </c>
      <c r="G8" s="60">
        <v>30</v>
      </c>
      <c r="H8" s="60">
        <f t="shared" si="1"/>
        <v>480</v>
      </c>
      <c r="I8" s="61">
        <f t="shared" si="2"/>
        <v>162450000</v>
      </c>
      <c r="J8" s="70" t="str">
        <f t="shared" si="3"/>
        <v/>
      </c>
    </row>
    <row r="9" spans="1:10" ht="15" x14ac:dyDescent="0.3">
      <c r="A9" s="56">
        <v>4</v>
      </c>
      <c r="B9" s="57" t="s">
        <v>117</v>
      </c>
      <c r="C9" s="58" t="str">
        <f t="shared" si="0"/>
        <v>Smartphone</v>
      </c>
      <c r="D9" s="59">
        <v>44208</v>
      </c>
      <c r="E9" s="56" t="s">
        <v>114</v>
      </c>
      <c r="F9" s="56"/>
      <c r="G9" s="60">
        <v>45</v>
      </c>
      <c r="H9" s="60">
        <f t="shared" si="1"/>
        <v>150</v>
      </c>
      <c r="I9" s="61">
        <f t="shared" si="2"/>
        <v>243675000</v>
      </c>
      <c r="J9" s="70" t="str">
        <f t="shared" si="3"/>
        <v>Có khuyến mãi</v>
      </c>
    </row>
    <row r="10" spans="1:10" ht="15" x14ac:dyDescent="0.3">
      <c r="A10" s="56">
        <v>8</v>
      </c>
      <c r="B10" s="57" t="s">
        <v>117</v>
      </c>
      <c r="C10" s="58" t="str">
        <f t="shared" si="0"/>
        <v>Smartphone</v>
      </c>
      <c r="D10" s="59">
        <v>44224</v>
      </c>
      <c r="E10" s="56"/>
      <c r="F10" s="56" t="s">
        <v>114</v>
      </c>
      <c r="G10" s="60">
        <v>15</v>
      </c>
      <c r="H10" s="60">
        <f t="shared" si="1"/>
        <v>180</v>
      </c>
      <c r="I10" s="61">
        <f t="shared" si="2"/>
        <v>81225000</v>
      </c>
      <c r="J10" s="70" t="str">
        <f t="shared" si="3"/>
        <v/>
      </c>
    </row>
    <row r="11" spans="1:10" ht="15" x14ac:dyDescent="0.3">
      <c r="A11" s="56">
        <v>1</v>
      </c>
      <c r="B11" s="62" t="s">
        <v>118</v>
      </c>
      <c r="C11" s="58" t="str">
        <f t="shared" si="0"/>
        <v>Smart Tivi</v>
      </c>
      <c r="D11" s="59">
        <v>44214</v>
      </c>
      <c r="E11" s="56" t="s">
        <v>114</v>
      </c>
      <c r="F11" s="56"/>
      <c r="G11" s="60">
        <v>50</v>
      </c>
      <c r="H11" s="60">
        <f t="shared" si="1"/>
        <v>200</v>
      </c>
      <c r="I11" s="61">
        <f t="shared" si="2"/>
        <v>270750000</v>
      </c>
      <c r="J11" s="70" t="str">
        <f t="shared" si="3"/>
        <v>Có khuyến mãi</v>
      </c>
    </row>
    <row r="12" spans="1:10" ht="15" x14ac:dyDescent="0.3">
      <c r="A12" s="56">
        <v>5</v>
      </c>
      <c r="B12" s="62" t="s">
        <v>118</v>
      </c>
      <c r="C12" s="58" t="str">
        <f t="shared" si="0"/>
        <v>Smart Tivi</v>
      </c>
      <c r="D12" s="59">
        <v>44201</v>
      </c>
      <c r="E12" s="56"/>
      <c r="F12" s="56" t="s">
        <v>114</v>
      </c>
      <c r="G12" s="60">
        <v>15</v>
      </c>
      <c r="H12" s="60">
        <f t="shared" si="1"/>
        <v>220</v>
      </c>
      <c r="I12" s="61">
        <f t="shared" si="2"/>
        <v>81225000</v>
      </c>
      <c r="J12" s="70" t="str">
        <f t="shared" si="3"/>
        <v/>
      </c>
    </row>
    <row r="13" spans="1:10" ht="15.6" x14ac:dyDescent="0.3">
      <c r="A13" s="63"/>
      <c r="B13" s="63"/>
      <c r="C13" s="63"/>
      <c r="D13" s="63"/>
      <c r="E13" s="91" t="s">
        <v>119</v>
      </c>
      <c r="F13" s="91"/>
      <c r="G13" s="64">
        <f>SUM(G3:G12)</f>
        <v>278</v>
      </c>
      <c r="H13" s="64"/>
      <c r="I13" s="28">
        <f>SUM(I3:I12)</f>
        <v>1505370000</v>
      </c>
      <c r="J13" s="71">
        <f>COUNTIF(J3:J12,"Có khuyến mãi")</f>
        <v>5</v>
      </c>
    </row>
    <row r="14" spans="1:10" x14ac:dyDescent="0.3">
      <c r="A14" s="92" t="s">
        <v>120</v>
      </c>
      <c r="B14" s="92"/>
      <c r="C14" s="92"/>
      <c r="D14" s="92"/>
      <c r="E14" s="92"/>
      <c r="F14" s="92"/>
      <c r="G14" s="92"/>
      <c r="H14" s="92"/>
      <c r="I14" s="92"/>
      <c r="J14" s="92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B16" s="91" t="s">
        <v>121</v>
      </c>
      <c r="C16" s="91"/>
      <c r="D16" s="91"/>
      <c r="E16" s="91"/>
      <c r="F16" s="1"/>
      <c r="G16" s="1"/>
      <c r="H16" s="1"/>
      <c r="I16" s="1"/>
      <c r="J16" s="1"/>
    </row>
    <row r="17" spans="2:9" x14ac:dyDescent="0.3">
      <c r="B17" s="93" t="s">
        <v>122</v>
      </c>
      <c r="C17" s="93"/>
      <c r="D17" s="93"/>
      <c r="E17" s="93"/>
      <c r="F17" s="1"/>
      <c r="G17" s="94" t="s">
        <v>123</v>
      </c>
      <c r="H17" s="94"/>
      <c r="I17" s="94"/>
    </row>
    <row r="18" spans="2:9" ht="27.6" x14ac:dyDescent="0.3">
      <c r="B18" s="65" t="s">
        <v>124</v>
      </c>
      <c r="C18" s="66" t="s">
        <v>125</v>
      </c>
      <c r="D18" s="66" t="s">
        <v>126</v>
      </c>
      <c r="E18" s="66" t="s">
        <v>127</v>
      </c>
      <c r="F18" s="1"/>
      <c r="G18" s="67" t="s">
        <v>124</v>
      </c>
      <c r="H18" s="67" t="s">
        <v>128</v>
      </c>
      <c r="I18" s="67" t="s">
        <v>129</v>
      </c>
    </row>
    <row r="19" spans="2:9" x14ac:dyDescent="0.3">
      <c r="B19" s="57" t="s">
        <v>118</v>
      </c>
      <c r="C19" s="63" t="s">
        <v>130</v>
      </c>
      <c r="D19" s="57">
        <v>200</v>
      </c>
      <c r="E19" s="57">
        <v>220</v>
      </c>
      <c r="F19" s="1"/>
      <c r="G19" s="68" t="s">
        <v>118</v>
      </c>
      <c r="H19" s="69"/>
      <c r="I19" s="69"/>
    </row>
    <row r="20" spans="2:9" x14ac:dyDescent="0.3">
      <c r="B20" s="57" t="s">
        <v>113</v>
      </c>
      <c r="C20" s="63" t="s">
        <v>131</v>
      </c>
      <c r="D20" s="57">
        <v>250</v>
      </c>
      <c r="E20" s="57">
        <v>270</v>
      </c>
      <c r="F20" s="1"/>
      <c r="G20" s="68" t="s">
        <v>113</v>
      </c>
      <c r="H20" s="69"/>
      <c r="I20" s="69"/>
    </row>
    <row r="21" spans="2:9" x14ac:dyDescent="0.3">
      <c r="B21" s="57" t="s">
        <v>116</v>
      </c>
      <c r="C21" s="63" t="s">
        <v>132</v>
      </c>
      <c r="D21" s="57">
        <v>450</v>
      </c>
      <c r="E21" s="57">
        <v>480</v>
      </c>
      <c r="F21" s="1"/>
      <c r="G21" s="68" t="s">
        <v>116</v>
      </c>
      <c r="H21" s="69"/>
      <c r="I21" s="69"/>
    </row>
    <row r="22" spans="2:9" x14ac:dyDescent="0.3">
      <c r="B22" s="57" t="s">
        <v>115</v>
      </c>
      <c r="C22" s="63" t="s">
        <v>133</v>
      </c>
      <c r="D22" s="57">
        <v>280</v>
      </c>
      <c r="E22" s="57">
        <v>300</v>
      </c>
      <c r="F22" s="1"/>
      <c r="G22" s="68" t="s">
        <v>115</v>
      </c>
      <c r="H22" s="69"/>
      <c r="I22" s="69"/>
    </row>
    <row r="23" spans="2:9" x14ac:dyDescent="0.3">
      <c r="B23" s="57" t="s">
        <v>117</v>
      </c>
      <c r="C23" s="63" t="s">
        <v>134</v>
      </c>
      <c r="D23" s="57">
        <v>150</v>
      </c>
      <c r="E23" s="57">
        <v>180</v>
      </c>
      <c r="F23" s="1"/>
      <c r="G23" s="68" t="s">
        <v>117</v>
      </c>
      <c r="H23" s="69"/>
      <c r="I23" s="69"/>
    </row>
  </sheetData>
  <mergeCells count="6">
    <mergeCell ref="A1:J1"/>
    <mergeCell ref="E13:F13"/>
    <mergeCell ref="A14:J14"/>
    <mergeCell ref="B16:E16"/>
    <mergeCell ref="B17:E17"/>
    <mergeCell ref="G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Bài1</vt:lpstr>
      <vt:lpstr>Bài2</vt:lpstr>
      <vt:lpstr>Bài3</vt:lpstr>
      <vt:lpstr>Bài4</vt:lpstr>
      <vt:lpstr>Bài5</vt:lpstr>
      <vt:lpstr>Bài6</vt:lpstr>
      <vt:lpstr>Bài7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2023-12-08T02:08:50Z</dcterms:created>
  <dcterms:modified xsi:type="dcterms:W3CDTF">2024-01-17T11:47:30Z</dcterms:modified>
</cp:coreProperties>
</file>