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versityhealthnetwork.sharepoint.com/teams/KamilUludagLab-BookChapterUltraHighFieldNeuroMRI/Shared Documents/BookChapterUltraHighFieldNeuroMRI/code/book-chapter-uhf-neuro-mri/"/>
    </mc:Choice>
  </mc:AlternateContent>
  <bookViews>
    <workbookView xWindow="0" yWindow="0" windowWidth="28800" windowHeight="13560"/>
  </bookViews>
  <sheets>
    <sheet name="SummaryForFigure" sheetId="6" r:id="rId1"/>
    <sheet name="AllReferences" sheetId="5" r:id="rId2"/>
  </sheets>
  <definedNames>
    <definedName name="_GoBack" localSheetId="1">AllReferences!$B$10</definedName>
    <definedName name="_GoBack" localSheetId="0">SummaryForFigure!$B$7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5" l="1"/>
  <c r="K13" i="5"/>
  <c r="J13" i="5"/>
  <c r="I13" i="5"/>
  <c r="O13" i="5" l="1"/>
  <c r="N19" i="6"/>
  <c r="K19" i="6"/>
  <c r="H19" i="6" s="1"/>
  <c r="J19" i="6"/>
  <c r="I19" i="6"/>
  <c r="N18" i="6"/>
  <c r="K18" i="6"/>
  <c r="J18" i="6"/>
  <c r="I18" i="6"/>
  <c r="L17" i="6"/>
  <c r="K17" i="6"/>
  <c r="J17" i="6"/>
  <c r="I17" i="6"/>
  <c r="J16" i="6"/>
  <c r="I16" i="6"/>
  <c r="O16" i="6" s="1"/>
  <c r="H16" i="6"/>
  <c r="N15" i="6"/>
  <c r="K15" i="6"/>
  <c r="J15" i="6"/>
  <c r="I15" i="6"/>
  <c r="N14" i="6"/>
  <c r="K14" i="6"/>
  <c r="H14" i="6" s="1"/>
  <c r="J14" i="6"/>
  <c r="I14" i="6"/>
  <c r="O13" i="6"/>
  <c r="H13" i="6"/>
  <c r="G13" i="6"/>
  <c r="F13" i="6"/>
  <c r="O12" i="6"/>
  <c r="L12" i="6"/>
  <c r="H12" i="6"/>
  <c r="G12" i="6"/>
  <c r="F12" i="6"/>
  <c r="J11" i="6"/>
  <c r="I11" i="6"/>
  <c r="H11" i="6"/>
  <c r="N10" i="6"/>
  <c r="J10" i="6"/>
  <c r="I10" i="6"/>
  <c r="H10" i="6"/>
  <c r="N9" i="6"/>
  <c r="K9" i="6"/>
  <c r="J9" i="6"/>
  <c r="I9" i="6"/>
  <c r="L8" i="6"/>
  <c r="K8" i="6"/>
  <c r="J8" i="6"/>
  <c r="I8" i="6"/>
  <c r="N7" i="6"/>
  <c r="J7" i="6"/>
  <c r="I7" i="6"/>
  <c r="L6" i="6"/>
  <c r="J6" i="6"/>
  <c r="I6" i="6"/>
  <c r="H6" i="6"/>
  <c r="O5" i="6"/>
  <c r="H5" i="6"/>
  <c r="D5" i="6"/>
  <c r="C5" i="6"/>
  <c r="O17" i="6" l="1"/>
  <c r="O18" i="6"/>
  <c r="O19" i="6"/>
  <c r="O11" i="6"/>
  <c r="O14" i="6"/>
  <c r="O15" i="6"/>
  <c r="O10" i="6"/>
  <c r="O7" i="6"/>
  <c r="O8" i="6"/>
  <c r="O6" i="6"/>
  <c r="O9" i="6"/>
  <c r="N35" i="5"/>
  <c r="K35" i="5"/>
  <c r="H35" i="5" s="1"/>
  <c r="J35" i="5"/>
  <c r="I35" i="5"/>
  <c r="O35" i="5" s="1"/>
  <c r="I12" i="5"/>
  <c r="O12" i="5" s="1"/>
  <c r="L12" i="5"/>
  <c r="K12" i="5"/>
  <c r="N19" i="5"/>
  <c r="L19" i="5"/>
  <c r="J19" i="5"/>
  <c r="K19" i="5"/>
  <c r="I19" i="5"/>
  <c r="O19" i="5" s="1"/>
  <c r="J33" i="5"/>
  <c r="K33" i="5"/>
  <c r="I33" i="5"/>
  <c r="L33" i="5"/>
  <c r="O33" i="5" l="1"/>
  <c r="L9" i="5"/>
  <c r="L21" i="5"/>
  <c r="J9" i="5"/>
  <c r="I9" i="5"/>
  <c r="H9" i="5"/>
  <c r="J21" i="5"/>
  <c r="I21" i="5"/>
  <c r="H21" i="5"/>
  <c r="O21" i="5" l="1"/>
  <c r="O9" i="5"/>
  <c r="N17" i="5"/>
  <c r="K17" i="5"/>
  <c r="J17" i="5"/>
  <c r="I17" i="5"/>
  <c r="N27" i="5"/>
  <c r="K27" i="5"/>
  <c r="H27" i="5" s="1"/>
  <c r="J27" i="5"/>
  <c r="I27" i="5"/>
  <c r="K36" i="5"/>
  <c r="H36" i="5" s="1"/>
  <c r="K32" i="5"/>
  <c r="H32" i="5" s="1"/>
  <c r="N32" i="5"/>
  <c r="J32" i="5"/>
  <c r="I32" i="5"/>
  <c r="N36" i="5"/>
  <c r="J36" i="5"/>
  <c r="I36" i="5"/>
  <c r="O24" i="5"/>
  <c r="L24" i="5"/>
  <c r="H24" i="5"/>
  <c r="G24" i="5"/>
  <c r="F24" i="5"/>
  <c r="N16" i="5"/>
  <c r="J16" i="5"/>
  <c r="K16" i="5"/>
  <c r="I16" i="5"/>
  <c r="N25" i="5"/>
  <c r="J25" i="5"/>
  <c r="I25" i="5"/>
  <c r="H25" i="5"/>
  <c r="N20" i="5"/>
  <c r="J20" i="5"/>
  <c r="I20" i="5"/>
  <c r="H20" i="5"/>
  <c r="H23" i="5"/>
  <c r="N23" i="5"/>
  <c r="J23" i="5"/>
  <c r="I23" i="5"/>
  <c r="N34" i="5"/>
  <c r="K34" i="5"/>
  <c r="J34" i="5"/>
  <c r="I34" i="5"/>
  <c r="N29" i="5"/>
  <c r="K29" i="5"/>
  <c r="J29" i="5"/>
  <c r="I29" i="5"/>
  <c r="N30" i="5"/>
  <c r="K30" i="5"/>
  <c r="J30" i="5"/>
  <c r="I30" i="5"/>
  <c r="N28" i="5"/>
  <c r="J28" i="5"/>
  <c r="K28" i="5"/>
  <c r="I28" i="5"/>
  <c r="I31" i="5"/>
  <c r="J31" i="5"/>
  <c r="H31" i="5"/>
  <c r="G15" i="5"/>
  <c r="H15" i="5"/>
  <c r="F15" i="5"/>
  <c r="N15" i="5"/>
  <c r="O15" i="5" s="1"/>
  <c r="G26" i="5"/>
  <c r="H26" i="5"/>
  <c r="F26" i="5"/>
  <c r="O26" i="5"/>
  <c r="H5" i="5"/>
  <c r="O5" i="5"/>
  <c r="D5" i="5"/>
  <c r="C5" i="5"/>
  <c r="N10" i="5"/>
  <c r="J10" i="5"/>
  <c r="I10" i="5"/>
  <c r="L11" i="5"/>
  <c r="K11" i="5"/>
  <c r="I11" i="5"/>
  <c r="L6" i="5"/>
  <c r="M6" i="5" s="1"/>
  <c r="G6" i="5"/>
  <c r="H6" i="5"/>
  <c r="F6" i="5"/>
  <c r="H7" i="5"/>
  <c r="J7" i="5"/>
  <c r="I7" i="5"/>
  <c r="N7" i="5"/>
  <c r="G8" i="5"/>
  <c r="H8" i="5"/>
  <c r="F8" i="5"/>
  <c r="N8" i="5"/>
  <c r="L14" i="5"/>
  <c r="K14" i="5"/>
  <c r="J14" i="5"/>
  <c r="I14" i="5"/>
  <c r="L18" i="5"/>
  <c r="J18" i="5"/>
  <c r="K18" i="5"/>
  <c r="I18" i="5"/>
  <c r="O27" i="5" l="1"/>
  <c r="O17" i="5"/>
  <c r="O31" i="5"/>
  <c r="O23" i="5"/>
  <c r="O16" i="5"/>
  <c r="O36" i="5"/>
  <c r="O32" i="5"/>
  <c r="O10" i="5"/>
  <c r="O28" i="5"/>
  <c r="O30" i="5"/>
  <c r="O25" i="5"/>
  <c r="O20" i="5"/>
  <c r="O34" i="5"/>
  <c r="O29" i="5"/>
  <c r="O11" i="5"/>
  <c r="O7" i="5"/>
  <c r="O8" i="5"/>
  <c r="O14" i="5"/>
  <c r="O18" i="5"/>
  <c r="J22" i="5"/>
  <c r="I22" i="5" l="1"/>
  <c r="O22" i="5" s="1"/>
  <c r="H22" i="5"/>
  <c r="O6" i="5"/>
</calcChain>
</file>

<file path=xl/sharedStrings.xml><?xml version="1.0" encoding="utf-8"?>
<sst xmlns="http://schemas.openxmlformats.org/spreadsheetml/2006/main" count="173" uniqueCount="108">
  <si>
    <t>Publication</t>
  </si>
  <si>
    <t>matrix size</t>
  </si>
  <si>
    <t>x</t>
  </si>
  <si>
    <t>y</t>
  </si>
  <si>
    <t>z</t>
  </si>
  <si>
    <t>resolution [mm]</t>
  </si>
  <si>
    <t>FOV [mm]</t>
  </si>
  <si>
    <t>acquisition efficiency</t>
  </si>
  <si>
    <t xml:space="preserve"> [1000 voxels/s]</t>
  </si>
  <si>
    <t>[s]</t>
  </si>
  <si>
    <t>volume TR</t>
  </si>
  <si>
    <t>inter-leaves</t>
  </si>
  <si>
    <t>TR / interleaf</t>
  </si>
  <si>
    <t>(Kasper et al., 2022)</t>
  </si>
  <si>
    <t>Sequence</t>
  </si>
  <si>
    <t>2D Spiral</t>
  </si>
  <si>
    <t>3D GRASE</t>
  </si>
  <si>
    <t>(Park et al., 2021)</t>
  </si>
  <si>
    <t>(Pfaffenrot et al., 2021)</t>
  </si>
  <si>
    <t>bSSFP</t>
  </si>
  <si>
    <t>(Ehses and Scheffler, 2018)</t>
  </si>
  <si>
    <t>multiline bSSFP</t>
  </si>
  <si>
    <t>EPTI</t>
  </si>
  <si>
    <t>(Wang et al., 2021)</t>
  </si>
  <si>
    <t>2D GRE EPI</t>
  </si>
  <si>
    <t>2D SE EPI</t>
  </si>
  <si>
    <t>(Han et al., 2021)</t>
  </si>
  <si>
    <t>comment</t>
  </si>
  <si>
    <t>sliding window recon allows 1 image per shot (x3 efficiency, but temporal correlation)</t>
  </si>
  <si>
    <t>multiple echoes reconstructed per TR</t>
  </si>
  <si>
    <t>(Hendriks et al., 2020)</t>
  </si>
  <si>
    <t>(Kemper et al., 2015)</t>
  </si>
  <si>
    <t>with nonlinear k-t recon, half of that w/o prior info</t>
  </si>
  <si>
    <t>(Poser et al., 2010)</t>
  </si>
  <si>
    <t>3x3 undersampling, 25% slice oversampling</t>
  </si>
  <si>
    <t>(Heidemann et al., 2012)</t>
  </si>
  <si>
    <t>GRAPPA 3, enables reduced FOV imaging</t>
  </si>
  <si>
    <t>HCP pilot (T. Vu et al., 2017)</t>
  </si>
  <si>
    <t>HCP Resting State 7T (T. Vu et al., 2017)</t>
  </si>
  <si>
    <t>SMS 3, GRAPPA 3, Fourier 5/8 see https://www.humanconnectome.org/hcp-protocols-ya-7t-imaging</t>
  </si>
  <si>
    <t>SMS 5, GRAPPA 2, Fourier 7/8 see https://www.humanconnectome.org/hcp-protocols-ya-7t-imaging</t>
  </si>
  <si>
    <t>proposed, no fMRI data yet</t>
  </si>
  <si>
    <t xml:space="preserve"> (Engel et al., 2022)</t>
  </si>
  <si>
    <t>3D GRE t-Hex Spiral</t>
  </si>
  <si>
    <t xml:space="preserve"> (Engel et al., 2021)</t>
  </si>
  <si>
    <t>short TE 15 ms, proposed, no fMRI data yet</t>
  </si>
  <si>
    <t>effective R = 8 proposed, no fMRI data yet</t>
  </si>
  <si>
    <t>short TE 15 ms, effective R=8, proposed, no fMRI data yet</t>
  </si>
  <si>
    <t>2D GRE EPI (theoretical)</t>
  </si>
  <si>
    <t>40/200 gradient system, using TE=T2* (30ms),  5ms for excitation, TAQ 50 ms, R=4, 10 ms for fat suppression, 5 ms for spoiling =&gt; 70 ms TR total</t>
  </si>
  <si>
    <t>(Polimeni et al., 2010)</t>
  </si>
  <si>
    <t>GRAPPA 3, head-insert gradient (80/400)</t>
  </si>
  <si>
    <t>would also work for EPI w/ 80/200 gradient system, using TE=T2* (30ms),  5ms for excitation, TAQ 50 ms, R=4, 10 ms for fat suppression, 5 ms for spoiling =&gt; 70 ms TR total</t>
  </si>
  <si>
    <t>2D GRE Spiral (theoretical)</t>
  </si>
  <si>
    <t>2D GRE EPI (theoretical, long readout)</t>
  </si>
  <si>
    <t>R=4, but resolution defined by k_max (not area, therefore sqrt(4/pi) factor difference)</t>
  </si>
  <si>
    <t>like 2D, but Rz=2 (total R=8); 40/200 gradient system, using TE=T2* (30ms),  5ms for excitation, TAQ 50 ms, R=4, 10 ms for fat suppression, 5 ms for spoiling =&gt; 70 ms TR total</t>
  </si>
  <si>
    <t>3D GRE EPI (theoretical, long readout)</t>
  </si>
  <si>
    <t>80/200 gradient system, using TE=min (55ms) for TAQ,  5ms for excitation, TAQ 100 ms, R=4, 10 ms for fat suppression, 5 ms for spoiling =&gt; 120 ms TR total</t>
  </si>
  <si>
    <t>as 2D, but Rz=2 (total R=8); 80/200 gradient system, using TE=min (55ms) for TAQ,  5ms for excitation, TAQ 100 ms, R=4, 10 ms for fat suppression, 5 ms for spoiling =&gt; 120 ms TR total</t>
  </si>
  <si>
    <t>100/1200 head-gradient system, using TE=T2* (30ms),  5ms for excitation, TAQ 50 ms, R=4, 10 ms for fat suppression, 5 ms for spoiling =&gt; 70 ms TR total</t>
  </si>
  <si>
    <t>Acquisition Efficiency of high-res UHF BOLD fMRI Sequences, computed as resolved voxels per unit time (matrix size/second)</t>
  </si>
  <si>
    <t>(Nasr et al., 2016)</t>
  </si>
  <si>
    <t>2D GRE EPI (R=3)</t>
  </si>
  <si>
    <t xml:space="preserve">GRAPPA 4, body gradient (70/200), otherwise sequence as in Polimeni et al., 2010 </t>
  </si>
  <si>
    <t>3D GRE t-Hex EPI (0.7 mm)</t>
  </si>
  <si>
    <t>3D GRE t-Hex Spiral-in (2 mm)</t>
  </si>
  <si>
    <t>3D GRE t-Hex Spiral-in (1.4 mm)</t>
  </si>
  <si>
    <t>2D SE EPI (double-echo)</t>
  </si>
  <si>
    <t>3D GRE EPI (theoretical, R=8)</t>
  </si>
  <si>
    <t>SMS GRE EPI (HCP Pilot, R=9)</t>
  </si>
  <si>
    <t>3D GRE EPI (Poser 2010, R=9)</t>
  </si>
  <si>
    <t>SMS GRE EPI (HCP 7T, R=10)</t>
  </si>
  <si>
    <t>(Hua et al., 2014)</t>
  </si>
  <si>
    <t>GRAPPA 3x3, whole 3D volume read out in single shot</t>
  </si>
  <si>
    <t>3D T2-prep FLASH (no PF)</t>
  </si>
  <si>
    <t>3D T2-prep FLASH (PF)</t>
  </si>
  <si>
    <t>PF 5/8 (in y and z), GRAPPA 3x3, whole 3D volume read out in single shot</t>
  </si>
  <si>
    <t xml:space="preserve">3D T2-prep FLASH (multi-echo) </t>
  </si>
  <si>
    <t>3D GRE EPI (van der Zwaag 2018, R=12)</t>
  </si>
  <si>
    <t>(van der Zwaag et al., 2018)</t>
  </si>
  <si>
    <t>4x3 undersampling, 25% slice oversampling</t>
  </si>
  <si>
    <t>CAIPI 7x1 y4, used for fMRI time series</t>
  </si>
  <si>
    <t>3D GRE EPI (Hendriks 2020, Anat)</t>
  </si>
  <si>
    <t>CAIPI 7x1 y3, used for anatomical T2*</t>
  </si>
  <si>
    <t>3D GRE EPI (Hendriks 2020, fMRI)</t>
  </si>
  <si>
    <t>3D GRE EPI (Hendriks 2020, sub-second)</t>
  </si>
  <si>
    <t>CAIPI 8x1 y3, proposed for sub-second fMRI, no time series in article</t>
  </si>
  <si>
    <t>3D GRE EPI (head gradient 100/1200, theoretical)</t>
  </si>
  <si>
    <t>3D GRE EPI (head gradient 200/900, theoretical)</t>
  </si>
  <si>
    <t>200/900 head-gradient system (Feinbergatron), using TE=T2* (30ms),  5ms for excitation, TAQ 50 ms, R=4, 10 ms for fat suppression, 5 ms for spoiling =&gt; 70 ms TR total</t>
  </si>
  <si>
    <t>multi-echo (4 echoes), Ry=3, 3 segments in y, 32 segments in z (Rz=1, because of slab FOV), TR_GRE 15.6 ms</t>
  </si>
  <si>
    <t>3D GRASE (Park 2021)</t>
  </si>
  <si>
    <t>3D T2-prep FLASH (Hua 2014)</t>
  </si>
  <si>
    <t>2D SE EPI (Kemper 2015)</t>
  </si>
  <si>
    <t>bSSFP (Ehses 2018)</t>
  </si>
  <si>
    <t>2D GRE EPI (Nasr 2016)</t>
  </si>
  <si>
    <t>2D Spiral (Kasper 2022)</t>
  </si>
  <si>
    <t>SMS GRE EPI (Vu 2017, HCP Pilot, R=9)</t>
  </si>
  <si>
    <t>3D GRE t-Hex Spiral (Engel 2022)</t>
  </si>
  <si>
    <t>3D GRE t-Hex Spiral-in (Engel 2021)</t>
  </si>
  <si>
    <t>Acquisition Efficiency of high-resolution UHF BOLD fMRI Sequences, computed as resolved voxels per unit time (matrix size/second)</t>
  </si>
  <si>
    <t>2D GRE EPI (theory)</t>
  </si>
  <si>
    <t>3D GRE EPI (theory)</t>
  </si>
  <si>
    <t>Head Gradient Specs Feinberg 2021</t>
  </si>
  <si>
    <t>3D GRE EPI (theory, head gradient)</t>
  </si>
  <si>
    <t>R = 3, 6/8 Partial Fourier, at 9.4T</t>
  </si>
  <si>
    <t>(Scheffler and Ehses,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</si>
</sst>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onstantia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2"/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2" fontId="0" fillId="0" borderId="0" xfId="0" applyNumberFormat="1" applyFont="1" applyBorder="1" applyAlignment="1">
      <alignment horizontal="right" vertical="center"/>
    </xf>
    <xf numFmtId="1" fontId="0" fillId="0" borderId="0" xfId="0" applyNumberFormat="1" applyAlignment="1">
      <alignment vertical="center"/>
    </xf>
    <xf numFmtId="2" fontId="0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top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 Efficiency of high-resolution UHF BOLD fMRI Sequences, computed as resolved voxels per unit time (matrix size/second)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SummaryForFigure!$O$1:$O$4</c:f>
              <c:strCache>
                <c:ptCount val="4"/>
                <c:pt idx="0">
                  <c:v>Acquisition Efficiency of high-resolution UHF BOLD fMRI Sequences, computed as resolved voxels per unit time (matrix size/second)</c:v>
                </c:pt>
                <c:pt idx="2">
                  <c:v>acquisition efficiency</c:v>
                </c:pt>
                <c:pt idx="3">
                  <c:v> [1000 voxels/s]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83-49CB-BCBA-C32A4F64217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83-49CB-BCBA-C32A4F64217F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83-49CB-BCBA-C32A4F64217F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83-49CB-BCBA-C32A4F64217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B4-4FEB-BF53-312F1200D2D8}"/>
              </c:ext>
            </c:extLst>
          </c:dPt>
          <c:cat>
            <c:strRef>
              <c:f>SummaryForFigure!$A$5:$A$19</c:f>
              <c:strCache>
                <c:ptCount val="15"/>
                <c:pt idx="0">
                  <c:v>3D GRASE (Park 2021)</c:v>
                </c:pt>
                <c:pt idx="1">
                  <c:v>3D T2-prep FLASH (Hua 2014)</c:v>
                </c:pt>
                <c:pt idx="2">
                  <c:v>2D SE EPI (Kemper 2015)</c:v>
                </c:pt>
                <c:pt idx="3">
                  <c:v>bSSFP (Ehses 2018)</c:v>
                </c:pt>
                <c:pt idx="4">
                  <c:v>2D GRE EPI (Nasr 2016)</c:v>
                </c:pt>
                <c:pt idx="5">
                  <c:v>2D GRE EPI (theory)</c:v>
                </c:pt>
                <c:pt idx="6">
                  <c:v>2D Spiral (Kasper 2022)</c:v>
                </c:pt>
                <c:pt idx="7">
                  <c:v>3D GRE EPI (Poser 2010, R=9)</c:v>
                </c:pt>
                <c:pt idx="8">
                  <c:v>SMS GRE EPI (HCP 7T, R=10)</c:v>
                </c:pt>
                <c:pt idx="9">
                  <c:v>3D GRE EPI (theory)</c:v>
                </c:pt>
                <c:pt idx="10">
                  <c:v>3D GRE t-Hex Spiral (Engel 2022)</c:v>
                </c:pt>
                <c:pt idx="11">
                  <c:v>SMS GRE EPI (Vu 2017, HCP Pilot, R=9)</c:v>
                </c:pt>
                <c:pt idx="12">
                  <c:v>3D GRE EPI (van der Zwaag 2018, R=12)</c:v>
                </c:pt>
                <c:pt idx="13">
                  <c:v>3D GRE t-Hex Spiral-in (Engel 2021)</c:v>
                </c:pt>
                <c:pt idx="14">
                  <c:v>3D GRE EPI (theory, head gradient)</c:v>
                </c:pt>
              </c:strCache>
            </c:strRef>
          </c:cat>
          <c:val>
            <c:numRef>
              <c:f>SummaryForFigure!$O$5:$O$19</c:f>
              <c:numCache>
                <c:formatCode>0</c:formatCode>
                <c:ptCount val="15"/>
                <c:pt idx="0">
                  <c:v>37.631999999999998</c:v>
                </c:pt>
                <c:pt idx="1">
                  <c:v>168.73043478260871</c:v>
                </c:pt>
                <c:pt idx="2">
                  <c:v>180</c:v>
                </c:pt>
                <c:pt idx="3">
                  <c:v>224.71337579617833</c:v>
                </c:pt>
                <c:pt idx="4">
                  <c:v>540.67200000000003</c:v>
                </c:pt>
                <c:pt idx="5">
                  <c:v>766.12584091808469</c:v>
                </c:pt>
                <c:pt idx="6">
                  <c:v>901.7045454545455</c:v>
                </c:pt>
                <c:pt idx="7">
                  <c:v>1053</c:v>
                </c:pt>
                <c:pt idx="8">
                  <c:v>1436.5</c:v>
                </c:pt>
                <c:pt idx="9">
                  <c:v>1532.2516818361694</c:v>
                </c:pt>
                <c:pt idx="10">
                  <c:v>1993.3554817275747</c:v>
                </c:pt>
                <c:pt idx="11">
                  <c:v>2187.695329940173</c:v>
                </c:pt>
                <c:pt idx="12">
                  <c:v>2693.6026936026938</c:v>
                </c:pt>
                <c:pt idx="13">
                  <c:v>2746.5927878495854</c:v>
                </c:pt>
                <c:pt idx="14">
                  <c:v>5017.168772270813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B4-4FEB-BF53-312F1200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469040"/>
        <c:axId val="638469456"/>
      </c:barChart>
      <c:catAx>
        <c:axId val="6384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456"/>
        <c:crosses val="autoZero"/>
        <c:auto val="1"/>
        <c:lblAlgn val="ctr"/>
        <c:lblOffset val="100"/>
        <c:noMultiLvlLbl val="0"/>
      </c:catAx>
      <c:valAx>
        <c:axId val="63846945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04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 Efficiency of high-res UHF BOLD fMRI Sequences, computed as resolved voxels per unit time (matrix size/second)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AllReferences!$O$1:$O$4</c:f>
              <c:strCache>
                <c:ptCount val="4"/>
                <c:pt idx="0">
                  <c:v>Acquisition Efficiency of high-res UHF BOLD fMRI Sequences, computed as resolved voxels per unit time (matrix size/second)</c:v>
                </c:pt>
                <c:pt idx="2">
                  <c:v>acquisition efficiency</c:v>
                </c:pt>
                <c:pt idx="3">
                  <c:v> [1000 voxels/s]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B-4401-BB54-6A677E60933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B-4401-BB54-6A677E60933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5B-4401-BB54-6A677E60933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813-4980-8299-AC2BA9BC8431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2D-4F55-B7E3-498A2E20BE61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813-4980-8299-AC2BA9BC8431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5B-4401-BB54-6A677E60933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25B-4401-BB54-6A677E609336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710-4153-B1F6-8468F3A87F4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2D-4F55-B7E3-498A2E20BE61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25B-4401-BB54-6A677E609336}"/>
              </c:ext>
            </c:extLst>
          </c:dPt>
          <c:cat>
            <c:strRef>
              <c:f>AllReferences!$A$5:$A$37</c:f>
              <c:strCache>
                <c:ptCount val="32"/>
                <c:pt idx="0">
                  <c:v>3D GRASE</c:v>
                </c:pt>
                <c:pt idx="1">
                  <c:v>3D T2-prep FLASH (multi-echo) </c:v>
                </c:pt>
                <c:pt idx="2">
                  <c:v>2D SE EPI (double-echo)</c:v>
                </c:pt>
                <c:pt idx="3">
                  <c:v>EPTI</c:v>
                </c:pt>
                <c:pt idx="4">
                  <c:v>3D T2-prep FLASH (no PF)</c:v>
                </c:pt>
                <c:pt idx="5">
                  <c:v>2D SE EPI</c:v>
                </c:pt>
                <c:pt idx="6">
                  <c:v>3D GRE EPI (Hendriks 2020, fMRI)</c:v>
                </c:pt>
                <c:pt idx="7">
                  <c:v>3D GRE EPI (Hendriks 2020, sub-second)</c:v>
                </c:pt>
                <c:pt idx="8">
                  <c:v>bSSFP</c:v>
                </c:pt>
                <c:pt idx="9">
                  <c:v>bSSFP</c:v>
                </c:pt>
                <c:pt idx="10">
                  <c:v>2D GRE EPI (R=3)</c:v>
                </c:pt>
                <c:pt idx="11">
                  <c:v>2D GRE EPI (R=3)</c:v>
                </c:pt>
                <c:pt idx="12">
                  <c:v>2D GRE EPI</c:v>
                </c:pt>
                <c:pt idx="13">
                  <c:v>multiline bSSFP</c:v>
                </c:pt>
                <c:pt idx="14">
                  <c:v>3D GRE EPI (Hendriks 2020, Anat)</c:v>
                </c:pt>
                <c:pt idx="15">
                  <c:v>2D GRE EPI (theoretical)</c:v>
                </c:pt>
                <c:pt idx="16">
                  <c:v>3D T2-prep FLASH (PF)</c:v>
                </c:pt>
                <c:pt idx="17">
                  <c:v>2D Spiral</c:v>
                </c:pt>
                <c:pt idx="18">
                  <c:v>2D GRE Spiral (theoretical)</c:v>
                </c:pt>
                <c:pt idx="19">
                  <c:v>3D GRE EPI (Poser 2010, R=9)</c:v>
                </c:pt>
                <c:pt idx="20">
                  <c:v>2D GRE EPI (theoretical, long readout)</c:v>
                </c:pt>
                <c:pt idx="21">
                  <c:v>SMS GRE EPI (HCP 7T, R=10)</c:v>
                </c:pt>
                <c:pt idx="22">
                  <c:v>3D GRE EPI (theoretical, R=8)</c:v>
                </c:pt>
                <c:pt idx="23">
                  <c:v>3D GRE t-Hex EPI (0.7 mm)</c:v>
                </c:pt>
                <c:pt idx="24">
                  <c:v>3D GRE t-Hex Spiral-in (2 mm)</c:v>
                </c:pt>
                <c:pt idx="25">
                  <c:v>3D GRE t-Hex Spiral</c:v>
                </c:pt>
                <c:pt idx="26">
                  <c:v>SMS GRE EPI (HCP Pilot, R=9)</c:v>
                </c:pt>
                <c:pt idx="27">
                  <c:v>3D GRE EPI (theoretical, long readout)</c:v>
                </c:pt>
                <c:pt idx="28">
                  <c:v>3D GRE EPI (van der Zwaag 2018, R=12)</c:v>
                </c:pt>
                <c:pt idx="29">
                  <c:v>3D GRE t-Hex Spiral-in (1.4 mm)</c:v>
                </c:pt>
                <c:pt idx="30">
                  <c:v>3D GRE EPI (head gradient 100/1200, theoretical)</c:v>
                </c:pt>
                <c:pt idx="31">
                  <c:v>3D GRE EPI (head gradient 200/900, theoretical)</c:v>
                </c:pt>
              </c:strCache>
            </c:strRef>
          </c:cat>
          <c:val>
            <c:numRef>
              <c:f>AllReferences!$O$5:$O$37</c:f>
              <c:numCache>
                <c:formatCode>0</c:formatCode>
                <c:ptCount val="33"/>
                <c:pt idx="0">
                  <c:v>37.631999999999998</c:v>
                </c:pt>
                <c:pt idx="1">
                  <c:v>42.230423940149628</c:v>
                </c:pt>
                <c:pt idx="2">
                  <c:v>60</c:v>
                </c:pt>
                <c:pt idx="3">
                  <c:v>107.52</c:v>
                </c:pt>
                <c:pt idx="4">
                  <c:v>168.73043478260871</c:v>
                </c:pt>
                <c:pt idx="5">
                  <c:v>180</c:v>
                </c:pt>
                <c:pt idx="6">
                  <c:v>189.5162133891213</c:v>
                </c:pt>
                <c:pt idx="7">
                  <c:v>223.34962183696973</c:v>
                </c:pt>
                <c:pt idx="8">
                  <c:v>150.35761589403975</c:v>
                </c:pt>
                <c:pt idx="9">
                  <c:v>224.71337579617833</c:v>
                </c:pt>
                <c:pt idx="10">
                  <c:v>450.4581818181818</c:v>
                </c:pt>
                <c:pt idx="11">
                  <c:v>501.35040000000004</c:v>
                </c:pt>
                <c:pt idx="12">
                  <c:v>540.67200000000003</c:v>
                </c:pt>
                <c:pt idx="13">
                  <c:v>583.14049586776866</c:v>
                </c:pt>
                <c:pt idx="14">
                  <c:v>687.87401574803141</c:v>
                </c:pt>
                <c:pt idx="15">
                  <c:v>766.12584091808469</c:v>
                </c:pt>
                <c:pt idx="16">
                  <c:v>885.16129032258061</c:v>
                </c:pt>
                <c:pt idx="17">
                  <c:v>901.7045454545455</c:v>
                </c:pt>
                <c:pt idx="18">
                  <c:v>956.99456253089465</c:v>
                </c:pt>
                <c:pt idx="19">
                  <c:v>1053</c:v>
                </c:pt>
                <c:pt idx="20">
                  <c:v>1333.333333333333</c:v>
                </c:pt>
                <c:pt idx="21">
                  <c:v>1436.5</c:v>
                </c:pt>
                <c:pt idx="22">
                  <c:v>1532.2516818361694</c:v>
                </c:pt>
                <c:pt idx="23">
                  <c:v>1640.246796392976</c:v>
                </c:pt>
                <c:pt idx="24">
                  <c:v>1981.0120766287976</c:v>
                </c:pt>
                <c:pt idx="25">
                  <c:v>1993.3554817275747</c:v>
                </c:pt>
                <c:pt idx="26">
                  <c:v>2187.695329940173</c:v>
                </c:pt>
                <c:pt idx="27">
                  <c:v>2666.6666666666661</c:v>
                </c:pt>
                <c:pt idx="28">
                  <c:v>2693.6026936026938</c:v>
                </c:pt>
                <c:pt idx="29">
                  <c:v>2746.5927878495854</c:v>
                </c:pt>
                <c:pt idx="30">
                  <c:v>4182.5546853902242</c:v>
                </c:pt>
                <c:pt idx="31">
                  <c:v>5017.168772270813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2-4B30-A374-A18D5222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469040"/>
        <c:axId val="638469456"/>
      </c:barChart>
      <c:catAx>
        <c:axId val="63846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456"/>
        <c:crosses val="autoZero"/>
        <c:auto val="1"/>
        <c:lblAlgn val="ctr"/>
        <c:lblOffset val="100"/>
        <c:noMultiLvlLbl val="0"/>
      </c:catAx>
      <c:valAx>
        <c:axId val="6384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 Efficiency of high-res UHF BOLD fMRI Sequences, computed as resolved voxels per unit time (matrix size/second)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AllReferences!$O$1:$O$4</c:f>
              <c:strCache>
                <c:ptCount val="4"/>
                <c:pt idx="0">
                  <c:v>Acquisition Efficiency of high-res UHF BOLD fMRI Sequences, computed as resolved voxels per unit time (matrix size/second)</c:v>
                </c:pt>
                <c:pt idx="2">
                  <c:v>acquisition efficiency</c:v>
                </c:pt>
                <c:pt idx="3">
                  <c:v> [1000 voxels/s]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7F-438B-A401-70FC3D350BD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7F-438B-A401-70FC3D350BD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7F-438B-A401-70FC3D350BD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56-4D3D-B4B4-9C359C497EED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2C-4BA1-8EB2-DA31F460699E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56-4D3D-B4B4-9C359C497EED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7F-438B-A401-70FC3D350BD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7F-438B-A401-70FC3D350BDB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266-4FEE-B870-DEE5E8AB5C9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A2C-4BA1-8EB2-DA31F460699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A2C-4BA1-8EB2-DA31F460699E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FB7F-438B-A401-70FC3D350BDB}"/>
              </c:ext>
            </c:extLst>
          </c:dPt>
          <c:cat>
            <c:strRef>
              <c:f>AllReferences!$A$5:$A$37</c:f>
              <c:strCache>
                <c:ptCount val="32"/>
                <c:pt idx="0">
                  <c:v>3D GRASE</c:v>
                </c:pt>
                <c:pt idx="1">
                  <c:v>3D T2-prep FLASH (multi-echo) </c:v>
                </c:pt>
                <c:pt idx="2">
                  <c:v>2D SE EPI (double-echo)</c:v>
                </c:pt>
                <c:pt idx="3">
                  <c:v>EPTI</c:v>
                </c:pt>
                <c:pt idx="4">
                  <c:v>3D T2-prep FLASH (no PF)</c:v>
                </c:pt>
                <c:pt idx="5">
                  <c:v>2D SE EPI</c:v>
                </c:pt>
                <c:pt idx="6">
                  <c:v>3D GRE EPI (Hendriks 2020, fMRI)</c:v>
                </c:pt>
                <c:pt idx="7">
                  <c:v>3D GRE EPI (Hendriks 2020, sub-second)</c:v>
                </c:pt>
                <c:pt idx="8">
                  <c:v>bSSFP</c:v>
                </c:pt>
                <c:pt idx="9">
                  <c:v>bSSFP</c:v>
                </c:pt>
                <c:pt idx="10">
                  <c:v>2D GRE EPI (R=3)</c:v>
                </c:pt>
                <c:pt idx="11">
                  <c:v>2D GRE EPI (R=3)</c:v>
                </c:pt>
                <c:pt idx="12">
                  <c:v>2D GRE EPI</c:v>
                </c:pt>
                <c:pt idx="13">
                  <c:v>multiline bSSFP</c:v>
                </c:pt>
                <c:pt idx="14">
                  <c:v>3D GRE EPI (Hendriks 2020, Anat)</c:v>
                </c:pt>
                <c:pt idx="15">
                  <c:v>2D GRE EPI (theoretical)</c:v>
                </c:pt>
                <c:pt idx="16">
                  <c:v>3D T2-prep FLASH (PF)</c:v>
                </c:pt>
                <c:pt idx="17">
                  <c:v>2D Spiral</c:v>
                </c:pt>
                <c:pt idx="18">
                  <c:v>2D GRE Spiral (theoretical)</c:v>
                </c:pt>
                <c:pt idx="19">
                  <c:v>3D GRE EPI (Poser 2010, R=9)</c:v>
                </c:pt>
                <c:pt idx="20">
                  <c:v>2D GRE EPI (theoretical, long readout)</c:v>
                </c:pt>
                <c:pt idx="21">
                  <c:v>SMS GRE EPI (HCP 7T, R=10)</c:v>
                </c:pt>
                <c:pt idx="22">
                  <c:v>3D GRE EPI (theoretical, R=8)</c:v>
                </c:pt>
                <c:pt idx="23">
                  <c:v>3D GRE t-Hex EPI (0.7 mm)</c:v>
                </c:pt>
                <c:pt idx="24">
                  <c:v>3D GRE t-Hex Spiral-in (2 mm)</c:v>
                </c:pt>
                <c:pt idx="25">
                  <c:v>3D GRE t-Hex Spiral</c:v>
                </c:pt>
                <c:pt idx="26">
                  <c:v>SMS GRE EPI (HCP Pilot, R=9)</c:v>
                </c:pt>
                <c:pt idx="27">
                  <c:v>3D GRE EPI (theoretical, long readout)</c:v>
                </c:pt>
                <c:pt idx="28">
                  <c:v>3D GRE EPI (van der Zwaag 2018, R=12)</c:v>
                </c:pt>
                <c:pt idx="29">
                  <c:v>3D GRE t-Hex Spiral-in (1.4 mm)</c:v>
                </c:pt>
                <c:pt idx="30">
                  <c:v>3D GRE EPI (head gradient 100/1200, theoretical)</c:v>
                </c:pt>
                <c:pt idx="31">
                  <c:v>3D GRE EPI (head gradient 200/900, theoretical)</c:v>
                </c:pt>
              </c:strCache>
            </c:strRef>
          </c:cat>
          <c:val>
            <c:numRef>
              <c:f>AllReferences!$O$5:$O$37</c:f>
              <c:numCache>
                <c:formatCode>0</c:formatCode>
                <c:ptCount val="33"/>
                <c:pt idx="0">
                  <c:v>37.631999999999998</c:v>
                </c:pt>
                <c:pt idx="1">
                  <c:v>42.230423940149628</c:v>
                </c:pt>
                <c:pt idx="2">
                  <c:v>60</c:v>
                </c:pt>
                <c:pt idx="3">
                  <c:v>107.52</c:v>
                </c:pt>
                <c:pt idx="4">
                  <c:v>168.73043478260871</c:v>
                </c:pt>
                <c:pt idx="5">
                  <c:v>180</c:v>
                </c:pt>
                <c:pt idx="6">
                  <c:v>189.5162133891213</c:v>
                </c:pt>
                <c:pt idx="7">
                  <c:v>223.34962183696973</c:v>
                </c:pt>
                <c:pt idx="8">
                  <c:v>150.35761589403975</c:v>
                </c:pt>
                <c:pt idx="9">
                  <c:v>224.71337579617833</c:v>
                </c:pt>
                <c:pt idx="10">
                  <c:v>450.4581818181818</c:v>
                </c:pt>
                <c:pt idx="11">
                  <c:v>501.35040000000004</c:v>
                </c:pt>
                <c:pt idx="12">
                  <c:v>540.67200000000003</c:v>
                </c:pt>
                <c:pt idx="13">
                  <c:v>583.14049586776866</c:v>
                </c:pt>
                <c:pt idx="14">
                  <c:v>687.87401574803141</c:v>
                </c:pt>
                <c:pt idx="15">
                  <c:v>766.12584091808469</c:v>
                </c:pt>
                <c:pt idx="16">
                  <c:v>885.16129032258061</c:v>
                </c:pt>
                <c:pt idx="17">
                  <c:v>901.7045454545455</c:v>
                </c:pt>
                <c:pt idx="18">
                  <c:v>956.99456253089465</c:v>
                </c:pt>
                <c:pt idx="19">
                  <c:v>1053</c:v>
                </c:pt>
                <c:pt idx="20">
                  <c:v>1333.333333333333</c:v>
                </c:pt>
                <c:pt idx="21">
                  <c:v>1436.5</c:v>
                </c:pt>
                <c:pt idx="22">
                  <c:v>1532.2516818361694</c:v>
                </c:pt>
                <c:pt idx="23">
                  <c:v>1640.246796392976</c:v>
                </c:pt>
                <c:pt idx="24">
                  <c:v>1981.0120766287976</c:v>
                </c:pt>
                <c:pt idx="25">
                  <c:v>1993.3554817275747</c:v>
                </c:pt>
                <c:pt idx="26">
                  <c:v>2187.695329940173</c:v>
                </c:pt>
                <c:pt idx="27">
                  <c:v>2666.6666666666661</c:v>
                </c:pt>
                <c:pt idx="28">
                  <c:v>2693.6026936026938</c:v>
                </c:pt>
                <c:pt idx="29">
                  <c:v>2746.5927878495854</c:v>
                </c:pt>
                <c:pt idx="30">
                  <c:v>4182.5546853902242</c:v>
                </c:pt>
                <c:pt idx="31">
                  <c:v>5017.168772270813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2-4B30-A374-A18D5222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469040"/>
        <c:axId val="638469456"/>
      </c:barChart>
      <c:catAx>
        <c:axId val="6384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456"/>
        <c:crosses val="autoZero"/>
        <c:auto val="1"/>
        <c:lblAlgn val="ctr"/>
        <c:lblOffset val="100"/>
        <c:noMultiLvlLbl val="0"/>
      </c:catAx>
      <c:valAx>
        <c:axId val="6384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365969</xdr:colOff>
      <xdr:row>20</xdr:row>
      <xdr:rowOff>146806</xdr:rowOff>
    </xdr:from>
    <xdr:to>
      <xdr:col>13</xdr:col>
      <xdr:colOff>66588</xdr:colOff>
      <xdr:row>51</xdr:row>
      <xdr:rowOff>89657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39</xdr:row>
      <xdr:rowOff>28573</xdr:rowOff>
    </xdr:from>
    <xdr:to>
      <xdr:col>14</xdr:col>
      <xdr:colOff>638175</xdr:colOff>
      <xdr:row>69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304799</xdr:colOff>
      <xdr:row>38</xdr:row>
      <xdr:rowOff>190498</xdr:rowOff>
    </xdr:from>
    <xdr:to>
      <xdr:col>22</xdr:col>
      <xdr:colOff>171450</xdr:colOff>
      <xdr:row>69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B1" zoomScale="109" workbookViewId="0">
      <selection activeCell="O31" sqref="O31"/>
    </sheetView>
  </sheetViews>
  <sheetFormatPr defaultRowHeight="15" x14ac:dyDescent="0.25"/>
  <cols>
    <col min="1" max="1" width="36" customWidth="1"/>
    <col min="2" max="2" width="28.140625" customWidth="1"/>
    <col min="3" max="3" width="6.140625" bestFit="1" customWidth="1"/>
    <col min="4" max="4" width="6" customWidth="1"/>
    <col min="5" max="5" width="5.7109375" bestFit="1" customWidth="1"/>
    <col min="6" max="7" width="7" bestFit="1" customWidth="1"/>
    <col min="8" max="8" width="6" bestFit="1" customWidth="1"/>
    <col min="9" max="9" width="11.7109375" bestFit="1" customWidth="1"/>
    <col min="10" max="10" width="12.5703125" bestFit="1" customWidth="1"/>
    <col min="11" max="11" width="4.28515625" bestFit="1" customWidth="1"/>
    <col min="12" max="12" width="9.5703125" bestFit="1" customWidth="1"/>
    <col min="13" max="13" width="9" bestFit="1" customWidth="1"/>
    <col min="14" max="14" width="8.140625" bestFit="1" customWidth="1"/>
    <col min="15" max="15" width="15.28515625" bestFit="1" customWidth="1"/>
    <col min="16" max="16" width="55.7109375" style="26" customWidth="1"/>
  </cols>
  <sheetData>
    <row r="1" spans="1:16" ht="41.25" customHeight="1" x14ac:dyDescent="0.25">
      <c r="A1" s="47" t="s">
        <v>101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x14ac:dyDescent="0.25">
      <c r="B2" s="1"/>
    </row>
    <row r="3" spans="1:16" ht="30" x14ac:dyDescent="0.25">
      <c r="A3" s="42" t="s">
        <v>14</v>
      </c>
      <c r="B3" s="42" t="s">
        <v>0</v>
      </c>
      <c r="C3" s="44" t="s">
        <v>5</v>
      </c>
      <c r="D3" s="45"/>
      <c r="E3" s="45"/>
      <c r="F3" s="45" t="s">
        <v>6</v>
      </c>
      <c r="G3" s="45"/>
      <c r="H3" s="45"/>
      <c r="I3" s="45" t="s">
        <v>1</v>
      </c>
      <c r="J3" s="45"/>
      <c r="K3" s="46"/>
      <c r="L3" s="41" t="s">
        <v>11</v>
      </c>
      <c r="M3" s="42" t="s">
        <v>12</v>
      </c>
      <c r="N3" s="43" t="s">
        <v>10</v>
      </c>
      <c r="O3" s="42" t="s">
        <v>7</v>
      </c>
      <c r="P3" s="25" t="s">
        <v>27</v>
      </c>
    </row>
    <row r="4" spans="1:16" s="6" customFormat="1" x14ac:dyDescent="0.25">
      <c r="A4" s="18"/>
      <c r="B4" s="19"/>
      <c r="C4" s="9" t="s">
        <v>2</v>
      </c>
      <c r="D4" s="9" t="s">
        <v>3</v>
      </c>
      <c r="E4" s="9" t="s">
        <v>4</v>
      </c>
      <c r="F4" s="9" t="s">
        <v>2</v>
      </c>
      <c r="G4" s="9" t="s">
        <v>3</v>
      </c>
      <c r="H4" s="9" t="s">
        <v>4</v>
      </c>
      <c r="I4" s="9" t="s">
        <v>2</v>
      </c>
      <c r="J4" s="9" t="s">
        <v>3</v>
      </c>
      <c r="K4" s="11" t="s">
        <v>4</v>
      </c>
      <c r="L4" s="14"/>
      <c r="M4" s="10" t="s">
        <v>9</v>
      </c>
      <c r="N4" s="15" t="s">
        <v>9</v>
      </c>
      <c r="O4" s="10" t="s">
        <v>8</v>
      </c>
      <c r="P4" s="27"/>
    </row>
    <row r="5" spans="1:16" s="6" customFormat="1" ht="15.75" x14ac:dyDescent="0.25">
      <c r="A5" s="5" t="s">
        <v>92</v>
      </c>
      <c r="B5" s="7" t="s">
        <v>17</v>
      </c>
      <c r="C5" s="17">
        <f>F5/I5</f>
        <v>0.79999999999999993</v>
      </c>
      <c r="D5" s="17">
        <f>G5/J5</f>
        <v>0.79999999999999993</v>
      </c>
      <c r="E5" s="17">
        <v>0.8</v>
      </c>
      <c r="F5" s="3">
        <v>89.6</v>
      </c>
      <c r="G5" s="3">
        <v>22.4</v>
      </c>
      <c r="H5" s="3">
        <f>K5*E5</f>
        <v>28.8</v>
      </c>
      <c r="I5" s="3">
        <v>112</v>
      </c>
      <c r="J5" s="3">
        <v>28</v>
      </c>
      <c r="K5">
        <v>36</v>
      </c>
      <c r="L5">
        <v>1</v>
      </c>
      <c r="M5" s="17">
        <v>1</v>
      </c>
      <c r="N5" s="2">
        <v>3</v>
      </c>
      <c r="O5" s="3">
        <f t="shared" ref="O5:O19" si="0">I5*J5*K5/N5/1000</f>
        <v>37.631999999999998</v>
      </c>
      <c r="P5" s="26" t="s">
        <v>32</v>
      </c>
    </row>
    <row r="6" spans="1:16" s="6" customFormat="1" ht="15.75" x14ac:dyDescent="0.25">
      <c r="A6" s="5" t="s">
        <v>93</v>
      </c>
      <c r="B6" s="7" t="s">
        <v>73</v>
      </c>
      <c r="C6" s="17">
        <v>2.5</v>
      </c>
      <c r="D6" s="17">
        <v>2.5</v>
      </c>
      <c r="E6" s="17">
        <v>2.5</v>
      </c>
      <c r="F6" s="3">
        <v>210</v>
      </c>
      <c r="G6" s="3">
        <v>210</v>
      </c>
      <c r="H6" s="3">
        <f>E6*K6</f>
        <v>137.5</v>
      </c>
      <c r="I6" s="3">
        <f t="shared" ref="I6:J8" si="1">F6/C6</f>
        <v>84</v>
      </c>
      <c r="J6" s="3">
        <f t="shared" si="1"/>
        <v>84</v>
      </c>
      <c r="K6">
        <v>55</v>
      </c>
      <c r="L6" s="3">
        <f>1.916/M6</f>
        <v>532.22222222222217</v>
      </c>
      <c r="M6" s="17">
        <v>3.5999999999999999E-3</v>
      </c>
      <c r="N6">
        <v>2.2999999999999998</v>
      </c>
      <c r="O6" s="3">
        <f t="shared" si="0"/>
        <v>168.73043478260871</v>
      </c>
      <c r="P6" s="26" t="s">
        <v>74</v>
      </c>
    </row>
    <row r="7" spans="1:16" s="6" customFormat="1" ht="15.75" x14ac:dyDescent="0.25">
      <c r="A7" s="5" t="s">
        <v>94</v>
      </c>
      <c r="B7" s="7" t="s">
        <v>31</v>
      </c>
      <c r="C7" s="17">
        <v>0.8</v>
      </c>
      <c r="D7" s="17">
        <v>0.8</v>
      </c>
      <c r="E7" s="17">
        <v>0.8</v>
      </c>
      <c r="F7" s="2">
        <v>120</v>
      </c>
      <c r="G7" s="2">
        <v>120</v>
      </c>
      <c r="H7" s="3">
        <v>16</v>
      </c>
      <c r="I7" s="3">
        <f t="shared" si="1"/>
        <v>150</v>
      </c>
      <c r="J7" s="3">
        <f t="shared" si="1"/>
        <v>150</v>
      </c>
      <c r="K7">
        <v>16</v>
      </c>
      <c r="L7">
        <v>1</v>
      </c>
      <c r="M7" s="17">
        <v>2</v>
      </c>
      <c r="N7">
        <f>L7*M7</f>
        <v>2</v>
      </c>
      <c r="O7" s="3">
        <f t="shared" si="0"/>
        <v>180</v>
      </c>
      <c r="P7" s="26"/>
    </row>
    <row r="8" spans="1:16" s="6" customFormat="1" ht="15.75" x14ac:dyDescent="0.25">
      <c r="A8" s="5" t="s">
        <v>95</v>
      </c>
      <c r="B8" s="7" t="s">
        <v>20</v>
      </c>
      <c r="C8" s="17">
        <v>0.9</v>
      </c>
      <c r="D8" s="17">
        <v>0.9</v>
      </c>
      <c r="E8" s="17">
        <v>0.9</v>
      </c>
      <c r="F8" s="3">
        <v>189</v>
      </c>
      <c r="G8" s="3">
        <v>189</v>
      </c>
      <c r="H8" s="3">
        <v>14.4</v>
      </c>
      <c r="I8" s="3">
        <f t="shared" si="1"/>
        <v>210</v>
      </c>
      <c r="J8" s="3">
        <f t="shared" si="1"/>
        <v>210</v>
      </c>
      <c r="K8" s="3">
        <f>H8/E8</f>
        <v>16</v>
      </c>
      <c r="L8">
        <f>N8/M8</f>
        <v>314</v>
      </c>
      <c r="M8" s="17">
        <v>0.01</v>
      </c>
      <c r="N8">
        <v>3.14</v>
      </c>
      <c r="O8" s="3">
        <f t="shared" si="0"/>
        <v>224.71337579617833</v>
      </c>
      <c r="P8" s="26"/>
    </row>
    <row r="9" spans="1:16" ht="27" customHeight="1" x14ac:dyDescent="0.25">
      <c r="A9" s="5" t="s">
        <v>96</v>
      </c>
      <c r="B9" s="7" t="s">
        <v>62</v>
      </c>
      <c r="C9" s="23">
        <v>1</v>
      </c>
      <c r="D9" s="23">
        <v>1</v>
      </c>
      <c r="E9" s="23">
        <v>1</v>
      </c>
      <c r="F9" s="23">
        <v>192</v>
      </c>
      <c r="G9" s="23">
        <v>192</v>
      </c>
      <c r="H9" s="23">
        <v>44</v>
      </c>
      <c r="I9" s="3">
        <f t="shared" ref="I9:K9" si="2">F9/C9</f>
        <v>192</v>
      </c>
      <c r="J9" s="3">
        <f t="shared" si="2"/>
        <v>192</v>
      </c>
      <c r="K9" s="3">
        <f t="shared" si="2"/>
        <v>44</v>
      </c>
      <c r="L9" s="24">
        <v>1</v>
      </c>
      <c r="M9" s="30">
        <v>3</v>
      </c>
      <c r="N9" s="24">
        <f>L9*M9</f>
        <v>3</v>
      </c>
      <c r="O9" s="3">
        <f t="shared" si="0"/>
        <v>540.67200000000003</v>
      </c>
      <c r="P9" s="28" t="s">
        <v>64</v>
      </c>
    </row>
    <row r="10" spans="1:16" ht="45" x14ac:dyDescent="0.25">
      <c r="A10" s="5" t="s">
        <v>102</v>
      </c>
      <c r="B10" s="21"/>
      <c r="C10" s="23">
        <v>0.95</v>
      </c>
      <c r="D10" s="23">
        <v>0.95</v>
      </c>
      <c r="E10" s="23">
        <v>0.95</v>
      </c>
      <c r="F10" s="20">
        <v>220</v>
      </c>
      <c r="G10" s="20">
        <v>220</v>
      </c>
      <c r="H10" s="20">
        <f>E10*K10</f>
        <v>38</v>
      </c>
      <c r="I10" s="31">
        <f>F10/C10</f>
        <v>231.57894736842107</v>
      </c>
      <c r="J10" s="31">
        <f>G10/D10</f>
        <v>231.57894736842107</v>
      </c>
      <c r="K10" s="20">
        <v>40</v>
      </c>
      <c r="L10" s="21">
        <v>1</v>
      </c>
      <c r="M10" s="32">
        <v>7.0000000000000007E-2</v>
      </c>
      <c r="N10" s="21">
        <f>K10*M10</f>
        <v>2.8000000000000003</v>
      </c>
      <c r="O10" s="31">
        <f t="shared" si="0"/>
        <v>766.12584091808469</v>
      </c>
      <c r="P10" s="28" t="s">
        <v>49</v>
      </c>
    </row>
    <row r="11" spans="1:16" ht="30" x14ac:dyDescent="0.25">
      <c r="A11" s="38" t="s">
        <v>97</v>
      </c>
      <c r="B11" s="39" t="s">
        <v>13</v>
      </c>
      <c r="C11" s="33">
        <v>0.8</v>
      </c>
      <c r="D11" s="33">
        <v>0.8</v>
      </c>
      <c r="E11" s="33">
        <v>0.9</v>
      </c>
      <c r="F11" s="31">
        <v>230</v>
      </c>
      <c r="G11" s="31">
        <v>230</v>
      </c>
      <c r="H11" s="31">
        <f>K11*E11</f>
        <v>32.4</v>
      </c>
      <c r="I11" s="31">
        <f>F11/C11</f>
        <v>287.5</v>
      </c>
      <c r="J11" s="31">
        <f>G11/D11</f>
        <v>287.5</v>
      </c>
      <c r="K11" s="40">
        <v>36</v>
      </c>
      <c r="L11" s="40">
        <v>1</v>
      </c>
      <c r="M11" s="33">
        <v>3.3</v>
      </c>
      <c r="N11" s="40">
        <v>3.3</v>
      </c>
      <c r="O11" s="31">
        <f t="shared" si="0"/>
        <v>901.7045454545455</v>
      </c>
      <c r="P11" s="26" t="s">
        <v>55</v>
      </c>
    </row>
    <row r="12" spans="1:16" ht="31.5" x14ac:dyDescent="0.25">
      <c r="A12" s="5" t="s">
        <v>71</v>
      </c>
      <c r="B12" s="7" t="s">
        <v>33</v>
      </c>
      <c r="C12" s="17">
        <v>1</v>
      </c>
      <c r="D12" s="17">
        <v>1</v>
      </c>
      <c r="E12" s="17">
        <v>1</v>
      </c>
      <c r="F12" s="17">
        <f t="shared" ref="F12:H13" si="3">C12*I12</f>
        <v>180</v>
      </c>
      <c r="G12" s="17">
        <f t="shared" si="3"/>
        <v>180</v>
      </c>
      <c r="H12" s="3">
        <f t="shared" si="3"/>
        <v>104</v>
      </c>
      <c r="I12" s="3">
        <v>180</v>
      </c>
      <c r="J12" s="3">
        <v>180</v>
      </c>
      <c r="K12" s="3">
        <v>104</v>
      </c>
      <c r="L12" s="3">
        <f>N12/M12</f>
        <v>64</v>
      </c>
      <c r="M12" s="17">
        <v>0.05</v>
      </c>
      <c r="N12">
        <v>3.2</v>
      </c>
      <c r="O12" s="3">
        <f t="shared" si="0"/>
        <v>1053</v>
      </c>
      <c r="P12" s="26" t="s">
        <v>34</v>
      </c>
    </row>
    <row r="13" spans="1:16" ht="45" x14ac:dyDescent="0.25">
      <c r="A13" s="5" t="s">
        <v>72</v>
      </c>
      <c r="B13" s="4" t="s">
        <v>38</v>
      </c>
      <c r="C13" s="20">
        <v>1.6</v>
      </c>
      <c r="D13" s="20">
        <v>1.6</v>
      </c>
      <c r="E13" s="20">
        <v>1.6</v>
      </c>
      <c r="F13" s="20">
        <f t="shared" si="3"/>
        <v>208</v>
      </c>
      <c r="G13" s="20">
        <f t="shared" si="3"/>
        <v>208</v>
      </c>
      <c r="H13" s="20">
        <f t="shared" si="3"/>
        <v>136</v>
      </c>
      <c r="I13" s="20">
        <v>130</v>
      </c>
      <c r="J13" s="20">
        <v>130</v>
      </c>
      <c r="K13" s="20">
        <v>85</v>
      </c>
      <c r="L13" s="31">
        <v>1</v>
      </c>
      <c r="M13" s="33">
        <v>1</v>
      </c>
      <c r="N13" s="34">
        <v>1</v>
      </c>
      <c r="O13" s="31">
        <f t="shared" si="0"/>
        <v>1436.5</v>
      </c>
      <c r="P13" s="28" t="s">
        <v>40</v>
      </c>
    </row>
    <row r="14" spans="1:16" ht="45" x14ac:dyDescent="0.25">
      <c r="A14" s="5" t="s">
        <v>103</v>
      </c>
      <c r="B14" s="7"/>
      <c r="C14" s="23">
        <v>0.95</v>
      </c>
      <c r="D14" s="23">
        <v>0.95</v>
      </c>
      <c r="E14" s="23">
        <v>0.95</v>
      </c>
      <c r="F14" s="20">
        <v>220</v>
      </c>
      <c r="G14" s="20">
        <v>220</v>
      </c>
      <c r="H14" s="20">
        <f>E14*K14</f>
        <v>76</v>
      </c>
      <c r="I14" s="31">
        <f t="shared" ref="I14:J19" si="4">F14/C14</f>
        <v>231.57894736842107</v>
      </c>
      <c r="J14" s="31">
        <f t="shared" si="4"/>
        <v>231.57894736842107</v>
      </c>
      <c r="K14" s="20">
        <f>L14*2</f>
        <v>80</v>
      </c>
      <c r="L14" s="21">
        <v>40</v>
      </c>
      <c r="M14" s="32">
        <v>7.0000000000000007E-2</v>
      </c>
      <c r="N14" s="21">
        <f>L14*M14</f>
        <v>2.8000000000000003</v>
      </c>
      <c r="O14" s="31">
        <f t="shared" si="0"/>
        <v>1532.2516818361694</v>
      </c>
      <c r="P14" s="28" t="s">
        <v>56</v>
      </c>
    </row>
    <row r="15" spans="1:16" ht="15.75" x14ac:dyDescent="0.25">
      <c r="A15" s="5" t="s">
        <v>99</v>
      </c>
      <c r="B15" s="7" t="s">
        <v>42</v>
      </c>
      <c r="C15" s="17">
        <v>0.6</v>
      </c>
      <c r="D15" s="17">
        <v>0.6</v>
      </c>
      <c r="E15" s="17">
        <v>2</v>
      </c>
      <c r="F15" s="17">
        <v>240</v>
      </c>
      <c r="G15" s="17">
        <v>240</v>
      </c>
      <c r="H15" s="3">
        <v>120</v>
      </c>
      <c r="I15" s="3">
        <f t="shared" si="4"/>
        <v>400</v>
      </c>
      <c r="J15" s="3">
        <f t="shared" si="4"/>
        <v>400</v>
      </c>
      <c r="K15" s="3">
        <f>H15/E15</f>
        <v>60</v>
      </c>
      <c r="L15" s="3">
        <v>86</v>
      </c>
      <c r="M15" s="17">
        <v>5.6000000000000001E-2</v>
      </c>
      <c r="N15" s="2">
        <f>L15*M15</f>
        <v>4.8159999999999998</v>
      </c>
      <c r="O15" s="3">
        <f t="shared" si="0"/>
        <v>1993.3554817275747</v>
      </c>
      <c r="P15" s="29" t="s">
        <v>47</v>
      </c>
    </row>
    <row r="16" spans="1:16" ht="45" x14ac:dyDescent="0.25">
      <c r="A16" s="5" t="s">
        <v>98</v>
      </c>
      <c r="B16" s="4" t="s">
        <v>37</v>
      </c>
      <c r="C16" s="20">
        <v>0.9</v>
      </c>
      <c r="D16" s="20">
        <v>0.9</v>
      </c>
      <c r="E16" s="20">
        <v>0.9</v>
      </c>
      <c r="F16" s="20">
        <v>210</v>
      </c>
      <c r="G16" s="20">
        <v>210</v>
      </c>
      <c r="H16" s="20">
        <f>E16*K16</f>
        <v>135</v>
      </c>
      <c r="I16" s="31">
        <f t="shared" si="4"/>
        <v>233.33333333333331</v>
      </c>
      <c r="J16" s="37">
        <f t="shared" si="4"/>
        <v>233.33333333333331</v>
      </c>
      <c r="K16" s="20">
        <v>150</v>
      </c>
      <c r="L16" s="31">
        <v>1</v>
      </c>
      <c r="M16" s="33">
        <v>3.7330000000000001</v>
      </c>
      <c r="N16" s="34">
        <v>3.7330000000000001</v>
      </c>
      <c r="O16" s="31">
        <f t="shared" si="0"/>
        <v>2187.695329940173</v>
      </c>
      <c r="P16" s="28" t="s">
        <v>39</v>
      </c>
    </row>
    <row r="17" spans="1:16" ht="31.5" x14ac:dyDescent="0.25">
      <c r="A17" s="5" t="s">
        <v>79</v>
      </c>
      <c r="B17" s="4" t="s">
        <v>80</v>
      </c>
      <c r="C17" s="17">
        <v>0.9</v>
      </c>
      <c r="D17" s="17">
        <v>0.9</v>
      </c>
      <c r="E17" s="17">
        <v>2</v>
      </c>
      <c r="F17" s="17">
        <v>200</v>
      </c>
      <c r="G17" s="17">
        <v>200</v>
      </c>
      <c r="H17" s="3">
        <v>120</v>
      </c>
      <c r="I17" s="3">
        <f t="shared" si="4"/>
        <v>222.22222222222223</v>
      </c>
      <c r="J17" s="3">
        <f t="shared" si="4"/>
        <v>222.22222222222223</v>
      </c>
      <c r="K17" s="3">
        <f>H17/E17</f>
        <v>60</v>
      </c>
      <c r="L17" s="3">
        <f>N17/M17</f>
        <v>20</v>
      </c>
      <c r="M17" s="17">
        <v>5.5E-2</v>
      </c>
      <c r="N17">
        <v>1.1000000000000001</v>
      </c>
      <c r="O17" s="3">
        <f t="shared" si="0"/>
        <v>2693.6026936026938</v>
      </c>
      <c r="P17" s="26" t="s">
        <v>81</v>
      </c>
    </row>
    <row r="18" spans="1:16" ht="15.75" x14ac:dyDescent="0.25">
      <c r="A18" s="5" t="s">
        <v>100</v>
      </c>
      <c r="B18" s="7" t="s">
        <v>44</v>
      </c>
      <c r="C18" s="17">
        <v>1.43</v>
      </c>
      <c r="D18" s="17">
        <v>1.43</v>
      </c>
      <c r="E18" s="17">
        <v>1.43</v>
      </c>
      <c r="F18" s="17">
        <v>240</v>
      </c>
      <c r="G18" s="17">
        <v>240</v>
      </c>
      <c r="H18" s="3">
        <v>120</v>
      </c>
      <c r="I18" s="3">
        <f t="shared" si="4"/>
        <v>167.83216783216784</v>
      </c>
      <c r="J18" s="3">
        <f t="shared" si="4"/>
        <v>167.83216783216784</v>
      </c>
      <c r="K18" s="3">
        <f>H18/E18</f>
        <v>83.91608391608392</v>
      </c>
      <c r="L18" s="3">
        <v>13</v>
      </c>
      <c r="M18" s="17">
        <v>6.6199999999999995E-2</v>
      </c>
      <c r="N18" s="2">
        <f>L18*M18</f>
        <v>0.86059999999999992</v>
      </c>
      <c r="O18" s="3">
        <f t="shared" si="0"/>
        <v>2746.5927878495854</v>
      </c>
      <c r="P18" s="29" t="s">
        <v>45</v>
      </c>
    </row>
    <row r="19" spans="1:16" ht="45" x14ac:dyDescent="0.25">
      <c r="A19" s="5" t="s">
        <v>105</v>
      </c>
      <c r="B19" s="7" t="s">
        <v>104</v>
      </c>
      <c r="C19" s="23">
        <v>0.52500000000000002</v>
      </c>
      <c r="D19" s="23">
        <v>0.52500000000000002</v>
      </c>
      <c r="E19" s="36">
        <v>0.52500000000000002</v>
      </c>
      <c r="F19" s="20">
        <v>220</v>
      </c>
      <c r="G19" s="20">
        <v>220</v>
      </c>
      <c r="H19" s="20">
        <f>E19*K19</f>
        <v>42</v>
      </c>
      <c r="I19" s="31">
        <f t="shared" si="4"/>
        <v>419.04761904761904</v>
      </c>
      <c r="J19" s="31">
        <f t="shared" si="4"/>
        <v>419.04761904761904</v>
      </c>
      <c r="K19" s="20">
        <f>L19*2</f>
        <v>80</v>
      </c>
      <c r="L19" s="21">
        <v>40</v>
      </c>
      <c r="M19" s="32">
        <v>7.0000000000000007E-2</v>
      </c>
      <c r="N19" s="21">
        <f>L19*M19</f>
        <v>2.8000000000000003</v>
      </c>
      <c r="O19" s="31">
        <f t="shared" si="0"/>
        <v>5017.168772270813</v>
      </c>
      <c r="P19" s="28" t="s">
        <v>90</v>
      </c>
    </row>
    <row r="20" spans="1:16" x14ac:dyDescent="0.25">
      <c r="M20" s="17"/>
    </row>
  </sheetData>
  <mergeCells count="4">
    <mergeCell ref="A1:N1"/>
    <mergeCell ref="C3:E3"/>
    <mergeCell ref="F3:H3"/>
    <mergeCell ref="I3:K3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2" zoomScale="109" workbookViewId="0">
      <selection activeCell="B17" sqref="B17"/>
    </sheetView>
  </sheetViews>
  <sheetFormatPr defaultRowHeight="15" x14ac:dyDescent="0.25"/>
  <cols>
    <col min="1" max="1" width="26.42578125" bestFit="1" customWidth="1"/>
    <col min="2" max="2" width="28.140625" customWidth="1"/>
    <col min="3" max="3" width="6.140625" bestFit="1" customWidth="1"/>
    <col min="4" max="4" width="6" customWidth="1"/>
    <col min="5" max="5" width="5.7109375" bestFit="1" customWidth="1"/>
    <col min="6" max="7" width="7" bestFit="1" customWidth="1"/>
    <col min="8" max="8" width="6" bestFit="1" customWidth="1"/>
    <col min="9" max="9" width="11.7109375" bestFit="1" customWidth="1"/>
    <col min="10" max="10" width="12.5703125" bestFit="1" customWidth="1"/>
    <col min="11" max="11" width="4.28515625" bestFit="1" customWidth="1"/>
    <col min="12" max="12" width="9.5703125" bestFit="1" customWidth="1"/>
    <col min="13" max="13" width="9" bestFit="1" customWidth="1"/>
    <col min="14" max="14" width="8.140625" bestFit="1" customWidth="1"/>
    <col min="15" max="15" width="15.28515625" bestFit="1" customWidth="1"/>
    <col min="16" max="16" width="55.7109375" style="26" customWidth="1"/>
  </cols>
  <sheetData>
    <row r="1" spans="1:17" ht="41.25" customHeight="1" x14ac:dyDescent="0.25">
      <c r="A1" s="47" t="s">
        <v>61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7" x14ac:dyDescent="0.25">
      <c r="B2" s="1"/>
    </row>
    <row r="3" spans="1:17" ht="30" x14ac:dyDescent="0.25">
      <c r="A3" s="16" t="s">
        <v>14</v>
      </c>
      <c r="B3" s="16" t="s">
        <v>0</v>
      </c>
      <c r="C3" s="44" t="s">
        <v>5</v>
      </c>
      <c r="D3" s="45"/>
      <c r="E3" s="45"/>
      <c r="F3" s="45" t="s">
        <v>6</v>
      </c>
      <c r="G3" s="45"/>
      <c r="H3" s="45"/>
      <c r="I3" s="45" t="s">
        <v>1</v>
      </c>
      <c r="J3" s="45"/>
      <c r="K3" s="46"/>
      <c r="L3" s="12" t="s">
        <v>11</v>
      </c>
      <c r="M3" s="8" t="s">
        <v>12</v>
      </c>
      <c r="N3" s="13" t="s">
        <v>10</v>
      </c>
      <c r="O3" s="8" t="s">
        <v>7</v>
      </c>
      <c r="P3" s="25" t="s">
        <v>27</v>
      </c>
    </row>
    <row r="4" spans="1:17" s="6" customFormat="1" x14ac:dyDescent="0.25">
      <c r="A4" s="18"/>
      <c r="B4" s="19"/>
      <c r="C4" s="9" t="s">
        <v>2</v>
      </c>
      <c r="D4" s="9" t="s">
        <v>3</v>
      </c>
      <c r="E4" s="9" t="s">
        <v>4</v>
      </c>
      <c r="F4" s="9" t="s">
        <v>2</v>
      </c>
      <c r="G4" s="9" t="s">
        <v>3</v>
      </c>
      <c r="H4" s="9" t="s">
        <v>4</v>
      </c>
      <c r="I4" s="9" t="s">
        <v>2</v>
      </c>
      <c r="J4" s="9" t="s">
        <v>3</v>
      </c>
      <c r="K4" s="11" t="s">
        <v>4</v>
      </c>
      <c r="L4" s="14"/>
      <c r="M4" s="10" t="s">
        <v>9</v>
      </c>
      <c r="N4" s="15" t="s">
        <v>9</v>
      </c>
      <c r="O4" s="10" t="s">
        <v>8</v>
      </c>
      <c r="P4" s="27"/>
    </row>
    <row r="5" spans="1:17" s="6" customFormat="1" ht="15.75" x14ac:dyDescent="0.25">
      <c r="A5" s="5" t="s">
        <v>16</v>
      </c>
      <c r="B5" s="7" t="s">
        <v>17</v>
      </c>
      <c r="C5" s="17">
        <f>F5/I5</f>
        <v>0.79999999999999993</v>
      </c>
      <c r="D5" s="17">
        <f>G5/J5</f>
        <v>0.79999999999999993</v>
      </c>
      <c r="E5" s="17">
        <v>0.8</v>
      </c>
      <c r="F5" s="3">
        <v>89.6</v>
      </c>
      <c r="G5" s="3">
        <v>22.4</v>
      </c>
      <c r="H5" s="3">
        <f>K5*E5</f>
        <v>28.8</v>
      </c>
      <c r="I5" s="3">
        <v>112</v>
      </c>
      <c r="J5" s="3">
        <v>28</v>
      </c>
      <c r="K5">
        <v>36</v>
      </c>
      <c r="L5">
        <v>1</v>
      </c>
      <c r="M5" s="17">
        <v>1</v>
      </c>
      <c r="N5" s="2">
        <v>3</v>
      </c>
      <c r="O5" s="3">
        <f t="shared" ref="O5" si="0">I5*J5*K5/N5/1000</f>
        <v>37.631999999999998</v>
      </c>
      <c r="P5" s="26" t="s">
        <v>32</v>
      </c>
    </row>
    <row r="6" spans="1:17" s="6" customFormat="1" ht="30" x14ac:dyDescent="0.25">
      <c r="A6" s="5" t="s">
        <v>78</v>
      </c>
      <c r="B6" s="7" t="s">
        <v>18</v>
      </c>
      <c r="C6" s="17">
        <v>0.75</v>
      </c>
      <c r="D6" s="17">
        <v>0.75</v>
      </c>
      <c r="E6" s="17">
        <v>0.75</v>
      </c>
      <c r="F6" s="3">
        <f>C6*I6</f>
        <v>189</v>
      </c>
      <c r="G6" s="3">
        <f>D6*J6</f>
        <v>189</v>
      </c>
      <c r="H6" s="3">
        <f>E6*K6</f>
        <v>24</v>
      </c>
      <c r="I6" s="3">
        <v>252</v>
      </c>
      <c r="J6" s="3">
        <v>252</v>
      </c>
      <c r="K6">
        <v>32</v>
      </c>
      <c r="L6">
        <f>3*32</f>
        <v>96</v>
      </c>
      <c r="M6" s="17">
        <f>N6/L6</f>
        <v>0.50124999999999997</v>
      </c>
      <c r="N6">
        <v>48.12</v>
      </c>
      <c r="O6" s="3">
        <f t="shared" ref="O6:O36" si="1">I6*J6*K6/N6/1000</f>
        <v>42.230423940149628</v>
      </c>
      <c r="P6" s="26" t="s">
        <v>91</v>
      </c>
    </row>
    <row r="7" spans="1:17" s="6" customFormat="1" ht="30" x14ac:dyDescent="0.25">
      <c r="A7" s="5" t="s">
        <v>68</v>
      </c>
      <c r="B7" s="7" t="s">
        <v>26</v>
      </c>
      <c r="C7" s="17">
        <v>0.8</v>
      </c>
      <c r="D7" s="17">
        <v>0.8</v>
      </c>
      <c r="E7" s="17">
        <v>0.8</v>
      </c>
      <c r="F7" s="2">
        <v>120</v>
      </c>
      <c r="G7" s="2">
        <v>120</v>
      </c>
      <c r="H7" s="3">
        <f>K7*E7</f>
        <v>12.8</v>
      </c>
      <c r="I7" s="3">
        <f>F7/C7</f>
        <v>150</v>
      </c>
      <c r="J7" s="3">
        <f>G7/D7</f>
        <v>150</v>
      </c>
      <c r="K7">
        <v>16</v>
      </c>
      <c r="L7">
        <v>3</v>
      </c>
      <c r="M7" s="17">
        <v>2</v>
      </c>
      <c r="N7">
        <f>L7*M7</f>
        <v>6</v>
      </c>
      <c r="O7" s="3">
        <f t="shared" si="1"/>
        <v>60</v>
      </c>
      <c r="P7" s="26" t="s">
        <v>28</v>
      </c>
    </row>
    <row r="8" spans="1:17" s="6" customFormat="1" ht="30" x14ac:dyDescent="0.25">
      <c r="A8" s="5" t="s">
        <v>22</v>
      </c>
      <c r="B8" s="4" t="s">
        <v>23</v>
      </c>
      <c r="C8" s="17">
        <v>0.9</v>
      </c>
      <c r="D8" s="17">
        <v>0.9</v>
      </c>
      <c r="E8" s="17">
        <v>0.9</v>
      </c>
      <c r="F8">
        <f>I8/C8</f>
        <v>266.66666666666669</v>
      </c>
      <c r="G8">
        <f>J8/D8</f>
        <v>160</v>
      </c>
      <c r="H8" s="3">
        <f>K8/E8</f>
        <v>31.111111111111111</v>
      </c>
      <c r="I8" s="3">
        <v>240</v>
      </c>
      <c r="J8" s="3">
        <v>144</v>
      </c>
      <c r="K8">
        <v>28</v>
      </c>
      <c r="L8" s="3">
        <v>3</v>
      </c>
      <c r="M8" s="17">
        <v>3</v>
      </c>
      <c r="N8">
        <f>L8*M8</f>
        <v>9</v>
      </c>
      <c r="O8" s="3">
        <f t="shared" si="1"/>
        <v>107.52</v>
      </c>
      <c r="P8" s="26" t="s">
        <v>29</v>
      </c>
    </row>
    <row r="9" spans="1:17" s="6" customFormat="1" ht="30" x14ac:dyDescent="0.25">
      <c r="A9" s="5" t="s">
        <v>75</v>
      </c>
      <c r="B9" s="7" t="s">
        <v>73</v>
      </c>
      <c r="C9" s="17">
        <v>2.5</v>
      </c>
      <c r="D9" s="17">
        <v>2.5</v>
      </c>
      <c r="E9" s="17">
        <v>2.5</v>
      </c>
      <c r="F9" s="3">
        <v>210</v>
      </c>
      <c r="G9" s="3">
        <v>210</v>
      </c>
      <c r="H9" s="3">
        <f>E9*K9</f>
        <v>137.5</v>
      </c>
      <c r="I9" s="3">
        <f>F9/C9</f>
        <v>84</v>
      </c>
      <c r="J9" s="3">
        <f>G9/D9</f>
        <v>84</v>
      </c>
      <c r="K9">
        <v>55</v>
      </c>
      <c r="L9" s="3">
        <f>1.916/M9</f>
        <v>532.22222222222217</v>
      </c>
      <c r="M9" s="17">
        <v>3.5999999999999999E-3</v>
      </c>
      <c r="N9">
        <v>2.2999999999999998</v>
      </c>
      <c r="O9" s="3">
        <f t="shared" si="1"/>
        <v>168.73043478260871</v>
      </c>
      <c r="P9" s="26" t="s">
        <v>74</v>
      </c>
    </row>
    <row r="10" spans="1:17" s="6" customFormat="1" ht="15.75" x14ac:dyDescent="0.25">
      <c r="A10" s="5" t="s">
        <v>25</v>
      </c>
      <c r="B10" s="7" t="s">
        <v>31</v>
      </c>
      <c r="C10" s="17">
        <v>0.8</v>
      </c>
      <c r="D10" s="17">
        <v>0.8</v>
      </c>
      <c r="E10" s="17">
        <v>0.8</v>
      </c>
      <c r="F10" s="2">
        <v>120</v>
      </c>
      <c r="G10" s="2">
        <v>120</v>
      </c>
      <c r="H10" s="3">
        <v>16</v>
      </c>
      <c r="I10" s="3">
        <f>F10/C10</f>
        <v>150</v>
      </c>
      <c r="J10" s="3">
        <f>G10/D10</f>
        <v>150</v>
      </c>
      <c r="K10">
        <v>16</v>
      </c>
      <c r="L10">
        <v>1</v>
      </c>
      <c r="M10" s="17">
        <v>2</v>
      </c>
      <c r="N10">
        <f>L10*M10</f>
        <v>2</v>
      </c>
      <c r="O10" s="3">
        <f t="shared" si="1"/>
        <v>180</v>
      </c>
      <c r="P10" s="26"/>
    </row>
    <row r="11" spans="1:17" s="6" customFormat="1" ht="30" x14ac:dyDescent="0.25">
      <c r="A11" s="5" t="s">
        <v>85</v>
      </c>
      <c r="B11" s="7" t="s">
        <v>30</v>
      </c>
      <c r="C11" s="17">
        <v>0.8</v>
      </c>
      <c r="D11" s="17">
        <v>0.8</v>
      </c>
      <c r="E11" s="17">
        <v>0.8</v>
      </c>
      <c r="F11" s="17">
        <v>51</v>
      </c>
      <c r="G11" s="17">
        <v>163</v>
      </c>
      <c r="H11" s="3">
        <v>28</v>
      </c>
      <c r="I11" s="3">
        <f>F11/C11</f>
        <v>63.75</v>
      </c>
      <c r="J11" s="3">
        <v>203</v>
      </c>
      <c r="K11" s="3">
        <f>H11/E11</f>
        <v>35</v>
      </c>
      <c r="L11" s="3">
        <f>N11/M11</f>
        <v>44.25925925925926</v>
      </c>
      <c r="M11" s="17">
        <v>5.3999999999999999E-2</v>
      </c>
      <c r="N11">
        <v>2.39</v>
      </c>
      <c r="O11" s="3">
        <f t="shared" si="1"/>
        <v>189.5162133891213</v>
      </c>
      <c r="P11" s="26" t="s">
        <v>82</v>
      </c>
    </row>
    <row r="12" spans="1:17" s="6" customFormat="1" ht="30" x14ac:dyDescent="0.25">
      <c r="A12" s="5" t="s">
        <v>86</v>
      </c>
      <c r="B12" s="7" t="s">
        <v>30</v>
      </c>
      <c r="C12" s="17">
        <v>0.95</v>
      </c>
      <c r="D12" s="17">
        <v>0.95</v>
      </c>
      <c r="E12" s="17">
        <v>0.95</v>
      </c>
      <c r="F12" s="17">
        <v>65</v>
      </c>
      <c r="G12" s="17">
        <v>176</v>
      </c>
      <c r="H12" s="3">
        <v>15</v>
      </c>
      <c r="I12" s="3">
        <f>F12/C12</f>
        <v>68.421052631578945</v>
      </c>
      <c r="J12" s="3">
        <v>184</v>
      </c>
      <c r="K12" s="3">
        <f>H12/E12</f>
        <v>15.789473684210527</v>
      </c>
      <c r="L12" s="3">
        <f>N12/M12</f>
        <v>16.481481481481481</v>
      </c>
      <c r="M12" s="17">
        <v>5.3999999999999999E-2</v>
      </c>
      <c r="N12">
        <v>0.89</v>
      </c>
      <c r="O12" s="3">
        <f t="shared" si="1"/>
        <v>223.34962183696973</v>
      </c>
      <c r="P12" s="26" t="s">
        <v>87</v>
      </c>
    </row>
    <row r="13" spans="1:17" s="6" customFormat="1" ht="15.75" x14ac:dyDescent="0.25">
      <c r="A13" s="5" t="s">
        <v>19</v>
      </c>
      <c r="B13" s="7" t="s">
        <v>107</v>
      </c>
      <c r="C13" s="17">
        <v>1</v>
      </c>
      <c r="D13" s="17">
        <v>1</v>
      </c>
      <c r="E13" s="17">
        <v>1</v>
      </c>
      <c r="F13" s="3">
        <v>172</v>
      </c>
      <c r="G13" s="3">
        <v>132</v>
      </c>
      <c r="H13" s="3">
        <v>20</v>
      </c>
      <c r="I13" s="3">
        <f>F13/C13</f>
        <v>172</v>
      </c>
      <c r="J13" s="3">
        <f>G13/D13</f>
        <v>132</v>
      </c>
      <c r="K13" s="3">
        <f>H13/E13</f>
        <v>20</v>
      </c>
      <c r="L13" s="3">
        <f>N13/M13/3/(6/8)</f>
        <v>353.21637426900583</v>
      </c>
      <c r="M13" s="17">
        <v>3.8E-3</v>
      </c>
      <c r="N13">
        <v>3.02</v>
      </c>
      <c r="O13" s="3">
        <f t="shared" ref="O13" si="2">I13*J13*K13/N13/1000</f>
        <v>150.35761589403975</v>
      </c>
      <c r="P13" s="26" t="s">
        <v>106</v>
      </c>
    </row>
    <row r="14" spans="1:17" s="6" customFormat="1" ht="30" x14ac:dyDescent="0.25">
      <c r="A14" s="5" t="s">
        <v>19</v>
      </c>
      <c r="B14" s="7" t="s">
        <v>20</v>
      </c>
      <c r="C14" s="17">
        <v>0.9</v>
      </c>
      <c r="D14" s="17">
        <v>0.9</v>
      </c>
      <c r="E14" s="17">
        <v>0.9</v>
      </c>
      <c r="F14" s="3">
        <v>189</v>
      </c>
      <c r="G14" s="3">
        <v>189</v>
      </c>
      <c r="H14" s="3">
        <v>14.4</v>
      </c>
      <c r="I14" s="3">
        <f>F14/C14</f>
        <v>210</v>
      </c>
      <c r="J14" s="3">
        <f>G14/D14</f>
        <v>210</v>
      </c>
      <c r="K14" s="3">
        <f>H14/E14</f>
        <v>16</v>
      </c>
      <c r="L14">
        <f>N14/M14</f>
        <v>314</v>
      </c>
      <c r="M14" s="17">
        <v>0.01</v>
      </c>
      <c r="N14">
        <v>3.14</v>
      </c>
      <c r="O14" s="3">
        <f t="shared" si="1"/>
        <v>224.71337579617833</v>
      </c>
      <c r="P14" s="26"/>
    </row>
    <row r="15" spans="1:17" s="6" customFormat="1" ht="30" x14ac:dyDescent="0.25">
      <c r="A15" s="5" t="s">
        <v>63</v>
      </c>
      <c r="B15" s="4" t="s">
        <v>35</v>
      </c>
      <c r="C15" s="23">
        <v>0.75</v>
      </c>
      <c r="D15" s="23">
        <v>0.75</v>
      </c>
      <c r="E15" s="23">
        <v>0.75</v>
      </c>
      <c r="F15" s="23">
        <f>C15*I15</f>
        <v>162</v>
      </c>
      <c r="G15" s="23">
        <f>D15*J15</f>
        <v>166.5</v>
      </c>
      <c r="H15" s="23">
        <f>E15*K15</f>
        <v>23.25</v>
      </c>
      <c r="I15" s="3">
        <v>216</v>
      </c>
      <c r="J15" s="23">
        <v>222</v>
      </c>
      <c r="K15" s="23">
        <v>31</v>
      </c>
      <c r="L15" s="24">
        <v>1</v>
      </c>
      <c r="M15" s="30">
        <v>3.3</v>
      </c>
      <c r="N15" s="24">
        <f>L15*M15</f>
        <v>3.3</v>
      </c>
      <c r="O15" s="3">
        <f t="shared" si="1"/>
        <v>450.4581818181818</v>
      </c>
      <c r="P15" s="28" t="s">
        <v>36</v>
      </c>
      <c r="Q15" s="22"/>
    </row>
    <row r="16" spans="1:17" s="6" customFormat="1" ht="15.75" x14ac:dyDescent="0.25">
      <c r="A16" s="5" t="s">
        <v>63</v>
      </c>
      <c r="B16" s="4" t="s">
        <v>50</v>
      </c>
      <c r="C16" s="23">
        <v>1</v>
      </c>
      <c r="D16" s="23">
        <v>1</v>
      </c>
      <c r="E16" s="23">
        <v>1</v>
      </c>
      <c r="F16" s="23">
        <v>192</v>
      </c>
      <c r="G16" s="23">
        <v>192</v>
      </c>
      <c r="H16" s="23">
        <v>34</v>
      </c>
      <c r="I16" s="3">
        <f t="shared" ref="I16:K18" si="3">F16/C16</f>
        <v>192</v>
      </c>
      <c r="J16" s="3">
        <f t="shared" si="3"/>
        <v>192</v>
      </c>
      <c r="K16" s="3">
        <f t="shared" si="3"/>
        <v>34</v>
      </c>
      <c r="L16" s="24">
        <v>1</v>
      </c>
      <c r="M16" s="30">
        <v>2.5</v>
      </c>
      <c r="N16" s="24">
        <f>L16*M16</f>
        <v>2.5</v>
      </c>
      <c r="O16" s="3">
        <f t="shared" si="1"/>
        <v>501.35040000000004</v>
      </c>
      <c r="P16" s="28" t="s">
        <v>51</v>
      </c>
      <c r="Q16" s="22"/>
    </row>
    <row r="17" spans="1:16" ht="30" x14ac:dyDescent="0.25">
      <c r="A17" s="5" t="s">
        <v>24</v>
      </c>
      <c r="B17" s="7" t="s">
        <v>62</v>
      </c>
      <c r="C17" s="23">
        <v>1</v>
      </c>
      <c r="D17" s="23">
        <v>1</v>
      </c>
      <c r="E17" s="23">
        <v>1</v>
      </c>
      <c r="F17" s="23">
        <v>192</v>
      </c>
      <c r="G17" s="23">
        <v>192</v>
      </c>
      <c r="H17" s="23">
        <v>44</v>
      </c>
      <c r="I17" s="3">
        <f t="shared" si="3"/>
        <v>192</v>
      </c>
      <c r="J17" s="3">
        <f t="shared" si="3"/>
        <v>192</v>
      </c>
      <c r="K17" s="3">
        <f t="shared" si="3"/>
        <v>44</v>
      </c>
      <c r="L17" s="24">
        <v>1</v>
      </c>
      <c r="M17" s="30">
        <v>3</v>
      </c>
      <c r="N17" s="24">
        <f>L17*M17</f>
        <v>3</v>
      </c>
      <c r="O17" s="3">
        <f t="shared" si="1"/>
        <v>540.67200000000003</v>
      </c>
      <c r="P17" s="28" t="s">
        <v>64</v>
      </c>
    </row>
    <row r="18" spans="1:16" ht="30" x14ac:dyDescent="0.25">
      <c r="A18" s="5" t="s">
        <v>21</v>
      </c>
      <c r="B18" s="7" t="s">
        <v>20</v>
      </c>
      <c r="C18" s="17">
        <v>0.9</v>
      </c>
      <c r="D18" s="17">
        <v>0.9</v>
      </c>
      <c r="E18" s="17">
        <v>0.9</v>
      </c>
      <c r="F18" s="3">
        <v>189</v>
      </c>
      <c r="G18" s="3">
        <v>189</v>
      </c>
      <c r="H18" s="3">
        <v>14.4</v>
      </c>
      <c r="I18" s="3">
        <f t="shared" si="3"/>
        <v>210</v>
      </c>
      <c r="J18" s="3">
        <f t="shared" si="3"/>
        <v>210</v>
      </c>
      <c r="K18" s="3">
        <f t="shared" si="3"/>
        <v>16</v>
      </c>
      <c r="L18">
        <f>N18/M18</f>
        <v>121</v>
      </c>
      <c r="M18" s="17">
        <v>0.01</v>
      </c>
      <c r="N18">
        <v>1.21</v>
      </c>
      <c r="O18" s="3">
        <f t="shared" si="1"/>
        <v>583.14049586776866</v>
      </c>
    </row>
    <row r="19" spans="1:16" ht="15.75" x14ac:dyDescent="0.25">
      <c r="A19" s="5" t="s">
        <v>83</v>
      </c>
      <c r="B19" s="7" t="s">
        <v>30</v>
      </c>
      <c r="C19" s="17">
        <v>0.5</v>
      </c>
      <c r="D19" s="17">
        <v>0.5</v>
      </c>
      <c r="E19" s="17">
        <v>0.5</v>
      </c>
      <c r="F19" s="17">
        <v>240</v>
      </c>
      <c r="G19" s="17">
        <v>186</v>
      </c>
      <c r="H19" s="3">
        <v>150</v>
      </c>
      <c r="I19" s="3">
        <f>F19/C19</f>
        <v>480</v>
      </c>
      <c r="J19" s="3">
        <f>364</f>
        <v>364</v>
      </c>
      <c r="K19" s="3">
        <f>H19/E19</f>
        <v>300</v>
      </c>
      <c r="L19" s="3">
        <f>N19/M19</f>
        <v>1058.3333333333335</v>
      </c>
      <c r="M19" s="17">
        <v>7.1999999999999995E-2</v>
      </c>
      <c r="N19">
        <f>60*1.27</f>
        <v>76.2</v>
      </c>
      <c r="O19" s="3">
        <f t="shared" si="1"/>
        <v>687.87401574803141</v>
      </c>
      <c r="P19" s="26" t="s">
        <v>84</v>
      </c>
    </row>
    <row r="20" spans="1:16" ht="45" x14ac:dyDescent="0.25">
      <c r="A20" s="35" t="s">
        <v>48</v>
      </c>
      <c r="B20" s="21"/>
      <c r="C20" s="23">
        <v>0.95</v>
      </c>
      <c r="D20" s="23">
        <v>0.95</v>
      </c>
      <c r="E20" s="23">
        <v>0.95</v>
      </c>
      <c r="F20" s="20">
        <v>220</v>
      </c>
      <c r="G20" s="20">
        <v>220</v>
      </c>
      <c r="H20" s="20">
        <f>E20*K20</f>
        <v>38</v>
      </c>
      <c r="I20" s="31">
        <f>F20/C20</f>
        <v>231.57894736842107</v>
      </c>
      <c r="J20" s="31">
        <f>G20/D20</f>
        <v>231.57894736842107</v>
      </c>
      <c r="K20" s="20">
        <v>40</v>
      </c>
      <c r="L20" s="21">
        <v>1</v>
      </c>
      <c r="M20" s="32">
        <v>7.0000000000000007E-2</v>
      </c>
      <c r="N20" s="21">
        <f>K20*M20</f>
        <v>2.8000000000000003</v>
      </c>
      <c r="O20" s="31">
        <f t="shared" si="1"/>
        <v>766.12584091808469</v>
      </c>
      <c r="P20" s="28" t="s">
        <v>49</v>
      </c>
    </row>
    <row r="21" spans="1:16" ht="45" x14ac:dyDescent="0.25">
      <c r="A21" s="5" t="s">
        <v>76</v>
      </c>
      <c r="B21" s="7" t="s">
        <v>73</v>
      </c>
      <c r="C21" s="17">
        <v>1.5</v>
      </c>
      <c r="D21" s="17">
        <v>1.5</v>
      </c>
      <c r="E21" s="17">
        <v>1.6</v>
      </c>
      <c r="F21" s="3">
        <v>210</v>
      </c>
      <c r="G21" s="3">
        <v>210</v>
      </c>
      <c r="H21" s="3">
        <f>E21*K21</f>
        <v>134.4</v>
      </c>
      <c r="I21" s="3">
        <f>F21/C21</f>
        <v>140</v>
      </c>
      <c r="J21" s="3">
        <f>G21/D21</f>
        <v>140</v>
      </c>
      <c r="K21">
        <v>84</v>
      </c>
      <c r="L21" s="3">
        <f>1.674/M21</f>
        <v>540</v>
      </c>
      <c r="M21" s="17">
        <v>3.0999999999999999E-3</v>
      </c>
      <c r="N21">
        <v>1.86</v>
      </c>
      <c r="O21" s="3">
        <f t="shared" si="1"/>
        <v>885.16129032258061</v>
      </c>
      <c r="P21" s="26" t="s">
        <v>77</v>
      </c>
    </row>
    <row r="22" spans="1:16" ht="30" x14ac:dyDescent="0.25">
      <c r="A22" s="38" t="s">
        <v>15</v>
      </c>
      <c r="B22" s="39" t="s">
        <v>13</v>
      </c>
      <c r="C22" s="33">
        <v>0.8</v>
      </c>
      <c r="D22" s="33">
        <v>0.8</v>
      </c>
      <c r="E22" s="33">
        <v>0.9</v>
      </c>
      <c r="F22" s="31">
        <v>230</v>
      </c>
      <c r="G22" s="31">
        <v>230</v>
      </c>
      <c r="H22" s="31">
        <f>K22*E22</f>
        <v>32.4</v>
      </c>
      <c r="I22" s="31">
        <f>F22/C22</f>
        <v>287.5</v>
      </c>
      <c r="J22" s="31">
        <f>G22/D22</f>
        <v>287.5</v>
      </c>
      <c r="K22" s="40">
        <v>36</v>
      </c>
      <c r="L22" s="40">
        <v>1</v>
      </c>
      <c r="M22" s="33">
        <v>3.3</v>
      </c>
      <c r="N22" s="40">
        <v>3.3</v>
      </c>
      <c r="O22" s="31">
        <f t="shared" si="1"/>
        <v>901.7045454545455</v>
      </c>
      <c r="P22" s="26" t="s">
        <v>55</v>
      </c>
    </row>
    <row r="23" spans="1:16" ht="45" x14ac:dyDescent="0.25">
      <c r="A23" s="35" t="s">
        <v>53</v>
      </c>
      <c r="B23" s="21"/>
      <c r="C23" s="23">
        <v>0.85</v>
      </c>
      <c r="D23" s="23">
        <v>0.85</v>
      </c>
      <c r="E23" s="23">
        <v>0.85</v>
      </c>
      <c r="F23" s="20">
        <v>220</v>
      </c>
      <c r="G23" s="20">
        <v>220</v>
      </c>
      <c r="H23" s="20">
        <f>E23*K23</f>
        <v>34</v>
      </c>
      <c r="I23" s="31">
        <f>F23/C23</f>
        <v>258.8235294117647</v>
      </c>
      <c r="J23" s="31">
        <f>G23/D23</f>
        <v>258.8235294117647</v>
      </c>
      <c r="K23" s="20">
        <v>40</v>
      </c>
      <c r="L23" s="21">
        <v>1</v>
      </c>
      <c r="M23" s="32">
        <v>7.0000000000000007E-2</v>
      </c>
      <c r="N23" s="21">
        <f>K23*M23</f>
        <v>2.8000000000000003</v>
      </c>
      <c r="O23" s="31">
        <f t="shared" si="1"/>
        <v>956.99456253089465</v>
      </c>
      <c r="P23" s="28" t="s">
        <v>52</v>
      </c>
    </row>
    <row r="24" spans="1:16" ht="15.75" x14ac:dyDescent="0.25">
      <c r="A24" s="5" t="s">
        <v>71</v>
      </c>
      <c r="B24" s="7" t="s">
        <v>33</v>
      </c>
      <c r="C24" s="17">
        <v>1</v>
      </c>
      <c r="D24" s="17">
        <v>1</v>
      </c>
      <c r="E24" s="17">
        <v>1</v>
      </c>
      <c r="F24" s="17">
        <f>C24*I24</f>
        <v>180</v>
      </c>
      <c r="G24" s="17">
        <f>D24*J24</f>
        <v>180</v>
      </c>
      <c r="H24" s="3">
        <f>E24*K24</f>
        <v>104</v>
      </c>
      <c r="I24" s="3">
        <v>180</v>
      </c>
      <c r="J24" s="3">
        <v>180</v>
      </c>
      <c r="K24" s="3">
        <v>104</v>
      </c>
      <c r="L24" s="3">
        <f>N24/M24</f>
        <v>64</v>
      </c>
      <c r="M24" s="17">
        <v>0.05</v>
      </c>
      <c r="N24">
        <v>3.2</v>
      </c>
      <c r="O24" s="3">
        <f t="shared" si="1"/>
        <v>1053</v>
      </c>
      <c r="P24" s="26" t="s">
        <v>34</v>
      </c>
    </row>
    <row r="25" spans="1:16" ht="45" x14ac:dyDescent="0.25">
      <c r="A25" s="35" t="s">
        <v>54</v>
      </c>
      <c r="B25" s="21"/>
      <c r="C25" s="23">
        <v>0.55000000000000004</v>
      </c>
      <c r="D25" s="23">
        <v>0.55000000000000004</v>
      </c>
      <c r="E25" s="23">
        <v>0.55000000000000004</v>
      </c>
      <c r="F25" s="20">
        <v>220</v>
      </c>
      <c r="G25" s="20">
        <v>220</v>
      </c>
      <c r="H25" s="20">
        <f>E25*K25</f>
        <v>16.5</v>
      </c>
      <c r="I25" s="31">
        <f>F25/C25</f>
        <v>399.99999999999994</v>
      </c>
      <c r="J25" s="31">
        <f>G25/D25</f>
        <v>399.99999999999994</v>
      </c>
      <c r="K25" s="20">
        <v>30</v>
      </c>
      <c r="L25" s="21">
        <v>1</v>
      </c>
      <c r="M25" s="32">
        <v>0.12</v>
      </c>
      <c r="N25" s="21">
        <f>K25*M25</f>
        <v>3.5999999999999996</v>
      </c>
      <c r="O25" s="31">
        <f t="shared" si="1"/>
        <v>1333.333333333333</v>
      </c>
      <c r="P25" s="28" t="s">
        <v>58</v>
      </c>
    </row>
    <row r="26" spans="1:16" ht="45" x14ac:dyDescent="0.25">
      <c r="A26" s="5" t="s">
        <v>72</v>
      </c>
      <c r="B26" s="4" t="s">
        <v>38</v>
      </c>
      <c r="C26" s="20">
        <v>1.6</v>
      </c>
      <c r="D26" s="20">
        <v>1.6</v>
      </c>
      <c r="E26" s="20">
        <v>1.6</v>
      </c>
      <c r="F26" s="20">
        <f>C26*I26</f>
        <v>208</v>
      </c>
      <c r="G26" s="20">
        <f>D26*J26</f>
        <v>208</v>
      </c>
      <c r="H26" s="20">
        <f>E26*K26</f>
        <v>136</v>
      </c>
      <c r="I26" s="20">
        <v>130</v>
      </c>
      <c r="J26" s="20">
        <v>130</v>
      </c>
      <c r="K26" s="20">
        <v>85</v>
      </c>
      <c r="L26" s="31">
        <v>1</v>
      </c>
      <c r="M26" s="33">
        <v>1</v>
      </c>
      <c r="N26" s="34">
        <v>1</v>
      </c>
      <c r="O26" s="31">
        <f t="shared" si="1"/>
        <v>1436.5</v>
      </c>
      <c r="P26" s="28" t="s">
        <v>40</v>
      </c>
    </row>
    <row r="27" spans="1:16" ht="45" x14ac:dyDescent="0.25">
      <c r="A27" s="5" t="s">
        <v>69</v>
      </c>
      <c r="B27" s="7"/>
      <c r="C27" s="23">
        <v>0.95</v>
      </c>
      <c r="D27" s="23">
        <v>0.95</v>
      </c>
      <c r="E27" s="23">
        <v>0.95</v>
      </c>
      <c r="F27" s="20">
        <v>220</v>
      </c>
      <c r="G27" s="20">
        <v>220</v>
      </c>
      <c r="H27" s="20">
        <f>E27*K27</f>
        <v>76</v>
      </c>
      <c r="I27" s="31">
        <f t="shared" ref="I27:I36" si="4">F27/C27</f>
        <v>231.57894736842107</v>
      </c>
      <c r="J27" s="31">
        <f t="shared" ref="J27:J36" si="5">G27/D27</f>
        <v>231.57894736842107</v>
      </c>
      <c r="K27" s="20">
        <f>L27*2</f>
        <v>80</v>
      </c>
      <c r="L27" s="21">
        <v>40</v>
      </c>
      <c r="M27" s="32">
        <v>7.0000000000000007E-2</v>
      </c>
      <c r="N27" s="21">
        <f>L27*M27</f>
        <v>2.8000000000000003</v>
      </c>
      <c r="O27" s="31">
        <f t="shared" si="1"/>
        <v>1532.2516818361694</v>
      </c>
      <c r="P27" s="28" t="s">
        <v>56</v>
      </c>
    </row>
    <row r="28" spans="1:16" ht="15.75" x14ac:dyDescent="0.25">
      <c r="A28" s="5" t="s">
        <v>65</v>
      </c>
      <c r="B28" s="7" t="s">
        <v>42</v>
      </c>
      <c r="C28" s="17">
        <v>0.7</v>
      </c>
      <c r="D28" s="17">
        <v>0.7</v>
      </c>
      <c r="E28" s="17">
        <v>2</v>
      </c>
      <c r="F28" s="17">
        <v>240</v>
      </c>
      <c r="G28" s="17">
        <v>240</v>
      </c>
      <c r="H28" s="3">
        <v>120</v>
      </c>
      <c r="I28" s="3">
        <f t="shared" si="4"/>
        <v>342.85714285714289</v>
      </c>
      <c r="J28" s="3">
        <f t="shared" si="5"/>
        <v>342.85714285714289</v>
      </c>
      <c r="K28" s="3">
        <f>H28/E28</f>
        <v>60</v>
      </c>
      <c r="L28" s="3">
        <v>50</v>
      </c>
      <c r="M28" s="17">
        <v>8.5999999999999993E-2</v>
      </c>
      <c r="N28">
        <f>L28*M28</f>
        <v>4.3</v>
      </c>
      <c r="O28" s="3">
        <f t="shared" si="1"/>
        <v>1640.246796392976</v>
      </c>
      <c r="P28" s="29" t="s">
        <v>46</v>
      </c>
    </row>
    <row r="29" spans="1:16" ht="30" x14ac:dyDescent="0.25">
      <c r="A29" s="5" t="s">
        <v>66</v>
      </c>
      <c r="B29" s="7" t="s">
        <v>44</v>
      </c>
      <c r="C29" s="17">
        <v>2.0499999999999998</v>
      </c>
      <c r="D29" s="17">
        <v>2.0499999999999998</v>
      </c>
      <c r="E29" s="17">
        <v>2.0499999999999998</v>
      </c>
      <c r="F29" s="17">
        <v>240</v>
      </c>
      <c r="G29" s="17">
        <v>240</v>
      </c>
      <c r="H29" s="3">
        <v>120</v>
      </c>
      <c r="I29" s="3">
        <f t="shared" si="4"/>
        <v>117.07317073170732</v>
      </c>
      <c r="J29" s="3">
        <f t="shared" si="5"/>
        <v>117.07317073170732</v>
      </c>
      <c r="K29" s="3">
        <f>H29/E29</f>
        <v>58.536585365853661</v>
      </c>
      <c r="L29" s="3">
        <v>9</v>
      </c>
      <c r="M29" s="17">
        <v>4.4999999999999998E-2</v>
      </c>
      <c r="N29" s="2">
        <f>L29*M29</f>
        <v>0.40499999999999997</v>
      </c>
      <c r="O29" s="3">
        <f t="shared" si="1"/>
        <v>1981.0120766287976</v>
      </c>
      <c r="P29" s="29" t="s">
        <v>41</v>
      </c>
    </row>
    <row r="30" spans="1:16" ht="15.75" x14ac:dyDescent="0.25">
      <c r="A30" s="5" t="s">
        <v>43</v>
      </c>
      <c r="B30" s="7" t="s">
        <v>42</v>
      </c>
      <c r="C30" s="17">
        <v>0.6</v>
      </c>
      <c r="D30" s="17">
        <v>0.6</v>
      </c>
      <c r="E30" s="17">
        <v>2</v>
      </c>
      <c r="F30" s="17">
        <v>240</v>
      </c>
      <c r="G30" s="17">
        <v>240</v>
      </c>
      <c r="H30" s="3">
        <v>120</v>
      </c>
      <c r="I30" s="3">
        <f t="shared" si="4"/>
        <v>400</v>
      </c>
      <c r="J30" s="3">
        <f t="shared" si="5"/>
        <v>400</v>
      </c>
      <c r="K30" s="3">
        <f>H30/E30</f>
        <v>60</v>
      </c>
      <c r="L30" s="3">
        <v>86</v>
      </c>
      <c r="M30" s="17">
        <v>5.6000000000000001E-2</v>
      </c>
      <c r="N30" s="2">
        <f>L30*M30</f>
        <v>4.8159999999999998</v>
      </c>
      <c r="O30" s="3">
        <f t="shared" si="1"/>
        <v>1993.3554817275747</v>
      </c>
      <c r="P30" s="29" t="s">
        <v>47</v>
      </c>
    </row>
    <row r="31" spans="1:16" ht="45" x14ac:dyDescent="0.25">
      <c r="A31" s="5" t="s">
        <v>70</v>
      </c>
      <c r="B31" s="4" t="s">
        <v>37</v>
      </c>
      <c r="C31" s="20">
        <v>0.9</v>
      </c>
      <c r="D31" s="20">
        <v>0.9</v>
      </c>
      <c r="E31" s="20">
        <v>0.9</v>
      </c>
      <c r="F31" s="20">
        <v>210</v>
      </c>
      <c r="G31" s="20">
        <v>210</v>
      </c>
      <c r="H31" s="20">
        <f>E31*K31</f>
        <v>135</v>
      </c>
      <c r="I31" s="31">
        <f t="shared" si="4"/>
        <v>233.33333333333331</v>
      </c>
      <c r="J31" s="37">
        <f t="shared" si="5"/>
        <v>233.33333333333331</v>
      </c>
      <c r="K31" s="20">
        <v>150</v>
      </c>
      <c r="L31" s="31">
        <v>1</v>
      </c>
      <c r="M31" s="33">
        <v>3.7330000000000001</v>
      </c>
      <c r="N31" s="34">
        <v>3.7330000000000001</v>
      </c>
      <c r="O31" s="31">
        <f t="shared" si="1"/>
        <v>2187.695329940173</v>
      </c>
      <c r="P31" s="28" t="s">
        <v>39</v>
      </c>
    </row>
    <row r="32" spans="1:16" ht="60" x14ac:dyDescent="0.25">
      <c r="A32" s="35" t="s">
        <v>57</v>
      </c>
      <c r="B32" s="21"/>
      <c r="C32" s="23">
        <v>0.55000000000000004</v>
      </c>
      <c r="D32" s="23">
        <v>0.55000000000000004</v>
      </c>
      <c r="E32" s="23">
        <v>0.55000000000000004</v>
      </c>
      <c r="F32" s="20">
        <v>220</v>
      </c>
      <c r="G32" s="20">
        <v>220</v>
      </c>
      <c r="H32" s="20">
        <f>E32*K32</f>
        <v>33</v>
      </c>
      <c r="I32" s="31">
        <f t="shared" si="4"/>
        <v>399.99999999999994</v>
      </c>
      <c r="J32" s="31">
        <f t="shared" si="5"/>
        <v>399.99999999999994</v>
      </c>
      <c r="K32" s="20">
        <f>L32*2</f>
        <v>60</v>
      </c>
      <c r="L32" s="21">
        <v>30</v>
      </c>
      <c r="M32" s="32">
        <v>0.12</v>
      </c>
      <c r="N32" s="21">
        <f>L32*M32</f>
        <v>3.5999999999999996</v>
      </c>
      <c r="O32" s="31">
        <f t="shared" si="1"/>
        <v>2666.6666666666661</v>
      </c>
      <c r="P32" s="28" t="s">
        <v>59</v>
      </c>
    </row>
    <row r="33" spans="1:16" ht="31.5" x14ac:dyDescent="0.25">
      <c r="A33" s="5" t="s">
        <v>79</v>
      </c>
      <c r="B33" s="4" t="s">
        <v>80</v>
      </c>
      <c r="C33" s="17">
        <v>0.9</v>
      </c>
      <c r="D33" s="17">
        <v>0.9</v>
      </c>
      <c r="E33" s="17">
        <v>2</v>
      </c>
      <c r="F33" s="17">
        <v>200</v>
      </c>
      <c r="G33" s="17">
        <v>200</v>
      </c>
      <c r="H33" s="3">
        <v>120</v>
      </c>
      <c r="I33" s="3">
        <f t="shared" si="4"/>
        <v>222.22222222222223</v>
      </c>
      <c r="J33" s="3">
        <f t="shared" si="5"/>
        <v>222.22222222222223</v>
      </c>
      <c r="K33" s="3">
        <f>H33/E33</f>
        <v>60</v>
      </c>
      <c r="L33" s="3">
        <f>N33/M33</f>
        <v>20</v>
      </c>
      <c r="M33" s="17">
        <v>5.5E-2</v>
      </c>
      <c r="N33">
        <v>1.1000000000000001</v>
      </c>
      <c r="O33" s="3">
        <f t="shared" si="1"/>
        <v>2693.6026936026938</v>
      </c>
      <c r="P33" s="26" t="s">
        <v>81</v>
      </c>
    </row>
    <row r="34" spans="1:16" ht="30" x14ac:dyDescent="0.25">
      <c r="A34" s="5" t="s">
        <v>67</v>
      </c>
      <c r="B34" s="7" t="s">
        <v>44</v>
      </c>
      <c r="C34" s="17">
        <v>1.43</v>
      </c>
      <c r="D34" s="17">
        <v>1.43</v>
      </c>
      <c r="E34" s="17">
        <v>1.43</v>
      </c>
      <c r="F34" s="17">
        <v>240</v>
      </c>
      <c r="G34" s="17">
        <v>240</v>
      </c>
      <c r="H34" s="3">
        <v>120</v>
      </c>
      <c r="I34" s="3">
        <f t="shared" si="4"/>
        <v>167.83216783216784</v>
      </c>
      <c r="J34" s="3">
        <f t="shared" si="5"/>
        <v>167.83216783216784</v>
      </c>
      <c r="K34" s="3">
        <f>H34/E34</f>
        <v>83.91608391608392</v>
      </c>
      <c r="L34" s="3">
        <v>13</v>
      </c>
      <c r="M34" s="17">
        <v>6.6199999999999995E-2</v>
      </c>
      <c r="N34" s="2">
        <f>L34*M34</f>
        <v>0.86059999999999992</v>
      </c>
      <c r="O34" s="3">
        <f t="shared" si="1"/>
        <v>2746.5927878495854</v>
      </c>
      <c r="P34" s="29" t="s">
        <v>45</v>
      </c>
    </row>
    <row r="35" spans="1:16" ht="45" x14ac:dyDescent="0.25">
      <c r="A35" s="5" t="s">
        <v>88</v>
      </c>
      <c r="B35" s="7"/>
      <c r="C35" s="23">
        <v>0.57499999999999996</v>
      </c>
      <c r="D35" s="23">
        <v>0.57499999999999996</v>
      </c>
      <c r="E35" s="36">
        <v>0.57499999999999996</v>
      </c>
      <c r="F35" s="20">
        <v>220</v>
      </c>
      <c r="G35" s="20">
        <v>220</v>
      </c>
      <c r="H35" s="20">
        <f>E35*K35</f>
        <v>46</v>
      </c>
      <c r="I35" s="31">
        <f t="shared" si="4"/>
        <v>382.60869565217394</v>
      </c>
      <c r="J35" s="31">
        <f t="shared" si="5"/>
        <v>382.60869565217394</v>
      </c>
      <c r="K35" s="20">
        <f>L35*2</f>
        <v>80</v>
      </c>
      <c r="L35" s="21">
        <v>40</v>
      </c>
      <c r="M35" s="32">
        <v>7.0000000000000007E-2</v>
      </c>
      <c r="N35" s="21">
        <f>L35*M35</f>
        <v>2.8000000000000003</v>
      </c>
      <c r="O35" s="31">
        <f t="shared" si="1"/>
        <v>4182.5546853902242</v>
      </c>
      <c r="P35" s="28" t="s">
        <v>60</v>
      </c>
    </row>
    <row r="36" spans="1:16" ht="45" x14ac:dyDescent="0.25">
      <c r="A36" s="5" t="s">
        <v>89</v>
      </c>
      <c r="B36" s="7"/>
      <c r="C36" s="23">
        <v>0.52500000000000002</v>
      </c>
      <c r="D36" s="23">
        <v>0.52500000000000002</v>
      </c>
      <c r="E36" s="36">
        <v>0.52500000000000002</v>
      </c>
      <c r="F36" s="20">
        <v>220</v>
      </c>
      <c r="G36" s="20">
        <v>220</v>
      </c>
      <c r="H36" s="20">
        <f>E36*K36</f>
        <v>42</v>
      </c>
      <c r="I36" s="31">
        <f t="shared" si="4"/>
        <v>419.04761904761904</v>
      </c>
      <c r="J36" s="31">
        <f t="shared" si="5"/>
        <v>419.04761904761904</v>
      </c>
      <c r="K36" s="20">
        <f>L36*2</f>
        <v>80</v>
      </c>
      <c r="L36" s="21">
        <v>40</v>
      </c>
      <c r="M36" s="32">
        <v>7.0000000000000007E-2</v>
      </c>
      <c r="N36" s="21">
        <f>L36*M36</f>
        <v>2.8000000000000003</v>
      </c>
      <c r="O36" s="31">
        <f t="shared" si="1"/>
        <v>5017.168772270813</v>
      </c>
      <c r="P36" s="28" t="s">
        <v>90</v>
      </c>
    </row>
    <row r="37" spans="1:16" x14ac:dyDescent="0.25">
      <c r="M37" s="17"/>
    </row>
  </sheetData>
  <sortState ref="A6:P35">
    <sortCondition ref="O6:O35"/>
  </sortState>
  <mergeCells count="4">
    <mergeCell ref="C3:E3"/>
    <mergeCell ref="F3:H3"/>
    <mergeCell ref="I3:K3"/>
    <mergeCell ref="A1:N1"/>
  </mergeCells>
  <pageMargins left="0.7" right="0.7" top="0.75" bottom="0.75" header="0.3" footer="0.3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23BE26A1AF17499CBA6ECCA249C1C0" ma:contentTypeVersion="9" ma:contentTypeDescription="Create a new document." ma:contentTypeScope="" ma:versionID="1a4c759987a3f264585aa0d284211026">
  <xsd:schema xmlns:xsd="http://www.w3.org/2001/XMLSchema" xmlns:xs="http://www.w3.org/2001/XMLSchema" xmlns:p="http://schemas.microsoft.com/office/2006/metadata/properties" xmlns:ns2="b6a42286-4ce2-43a8-82d1-785fedc46972" targetNamespace="http://schemas.microsoft.com/office/2006/metadata/properties" ma:root="true" ma:fieldsID="a0aed6223ea76b523428a4c4572430ba" ns2:_="">
    <xsd:import namespace="b6a42286-4ce2-43a8-82d1-785fedc46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42286-4ce2-43a8-82d1-785fedc469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CFB25A-B429-426F-8D18-5DFC6E86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42286-4ce2-43a8-82d1-785fedc46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FAE056-404E-4BA6-912E-07688BB5BC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08C031-EBD4-49FF-AD51-1E9E481F3055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b6a42286-4ce2-43a8-82d1-785fedc46972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SummaryForFigure</vt:lpstr>
      <vt:lpstr>AllReferences</vt:lpstr>
      <vt:lpstr>AllReferences!_GoBack</vt:lpstr>
      <vt:lpstr>SummaryForFigure!_GoBack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UHF Neuro BOLD Acquisition Efficiency</dc:title>
  <dc:creator>Lars Kasper</dc:creator>
  <cp:keywords>Sampling;Acquisition Efficiency;UHF;Neuroimaging;BOLD;Literature Survey</cp:keywords>
  <cp:lastModifiedBy>Lars Kasper</cp:lastModifiedBy>
  <dcterms:created xsi:type="dcterms:W3CDTF">2020-05-31T01:47:25Z</dcterms:created>
  <dcterms:modified xsi:type="dcterms:W3CDTF">2022-03-15T16:01:20Z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0x0101004523BE26A1AF17499CBA6ECCA249C1C0</vt:lpwstr>
  </property>
</Properties>
</file>