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ura\Dropbox\☆進行中の会議\省エネ基準\外皮WG\開口部TG\14.07-17.04.窓の評価\Ug-Uw関係\Ug_to_Uw\"/>
    </mc:Choice>
  </mc:AlternateContent>
  <bookViews>
    <workbookView xWindow="0" yWindow="0" windowWidth="19200" windowHeight="7748" activeTab="1"/>
  </bookViews>
  <sheets>
    <sheet name="UgからUwを求める式" sheetId="2" r:id="rId1"/>
    <sheet name="根拠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1" l="1"/>
  <c r="W18" i="1"/>
  <c r="V18" i="1"/>
  <c r="L18" i="1"/>
  <c r="D2" i="2" l="1"/>
  <c r="C2" i="2"/>
  <c r="B2" i="2"/>
  <c r="X33" i="1" l="1"/>
  <c r="W33" i="1"/>
  <c r="V33" i="1"/>
  <c r="X32" i="1"/>
  <c r="X31" i="1"/>
  <c r="W32" i="1"/>
  <c r="W31" i="1"/>
  <c r="V32" i="1"/>
  <c r="V31" i="1"/>
  <c r="X27" i="1"/>
  <c r="W27" i="1"/>
  <c r="V27" i="1"/>
  <c r="V22" i="1"/>
  <c r="X22" i="1"/>
  <c r="W22" i="1"/>
  <c r="X17" i="1"/>
  <c r="X16" i="1"/>
  <c r="X15" i="1"/>
  <c r="X14" i="1"/>
  <c r="X13" i="1"/>
  <c r="X12" i="1"/>
  <c r="X11" i="1"/>
  <c r="X10" i="1"/>
  <c r="W17" i="1"/>
  <c r="W16" i="1"/>
  <c r="W15" i="1"/>
  <c r="W14" i="1"/>
  <c r="W13" i="1"/>
  <c r="W12" i="1"/>
  <c r="W11" i="1"/>
  <c r="W10" i="1"/>
  <c r="V11" i="1"/>
  <c r="V12" i="1"/>
  <c r="V13" i="1"/>
  <c r="V14" i="1"/>
  <c r="V15" i="1"/>
  <c r="V16" i="1"/>
  <c r="V17" i="1"/>
  <c r="V10" i="1"/>
  <c r="S4" i="1"/>
  <c r="R4" i="1"/>
  <c r="Q4" i="1"/>
  <c r="L22" i="1"/>
  <c r="N22" i="1"/>
  <c r="M22" i="1"/>
  <c r="N18" i="1"/>
  <c r="M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19" i="1" s="1"/>
  <c r="N3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R3" i="1" s="1"/>
  <c r="M3" i="1"/>
  <c r="L4" i="1"/>
  <c r="L19" i="1" s="1"/>
  <c r="L20" i="1" s="1"/>
  <c r="L2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M19" i="1" l="1"/>
  <c r="S3" i="1"/>
  <c r="S6" i="1" s="1"/>
  <c r="M20" i="1"/>
  <c r="M24" i="1" s="1"/>
  <c r="N20" i="1"/>
  <c r="N24" i="1" s="1"/>
  <c r="Q3" i="1"/>
  <c r="Q6" i="1" s="1"/>
  <c r="R6" i="1"/>
  <c r="X7" i="1" l="1"/>
  <c r="X3" i="1"/>
  <c r="X19" i="1" s="1"/>
  <c r="X6" i="1"/>
  <c r="X9" i="1"/>
  <c r="X5" i="1"/>
  <c r="X8" i="1"/>
  <c r="X4" i="1"/>
  <c r="W6" i="1"/>
  <c r="W9" i="1"/>
  <c r="W5" i="1"/>
  <c r="W8" i="1"/>
  <c r="W4" i="1"/>
  <c r="W7" i="1"/>
  <c r="W3" i="1"/>
  <c r="W19" i="1" s="1"/>
  <c r="V4" i="1"/>
  <c r="V8" i="1"/>
  <c r="V5" i="1"/>
  <c r="V9" i="1"/>
  <c r="V6" i="1"/>
  <c r="V3" i="1"/>
  <c r="V19" i="1" s="1"/>
  <c r="V7" i="1"/>
  <c r="V20" i="1" l="1"/>
  <c r="V23" i="1" s="1"/>
  <c r="V26" i="1"/>
  <c r="X26" i="1"/>
  <c r="X20" i="1"/>
  <c r="X23" i="1" s="1"/>
  <c r="W20" i="1"/>
  <c r="W23" i="1" s="1"/>
  <c r="W26" i="1"/>
  <c r="B3" i="2" l="1"/>
  <c r="B7" i="2" s="1"/>
  <c r="V28" i="1"/>
  <c r="V35" i="1" s="1"/>
  <c r="D3" i="2"/>
  <c r="D7" i="2" s="1"/>
  <c r="X28" i="1"/>
  <c r="X35" i="1" s="1"/>
  <c r="C3" i="2"/>
  <c r="C7" i="2" s="1"/>
  <c r="W28" i="1"/>
  <c r="W35" i="1" s="1"/>
</calcChain>
</file>

<file path=xl/sharedStrings.xml><?xml version="1.0" encoding="utf-8"?>
<sst xmlns="http://schemas.openxmlformats.org/spreadsheetml/2006/main" count="98" uniqueCount="48">
  <si>
    <t>Item</t>
  </si>
  <si>
    <t>WoodResin</t>
  </si>
  <si>
    <t>Complex</t>
  </si>
  <si>
    <t>Metal</t>
  </si>
  <si>
    <t>f_inside_top</t>
  </si>
  <si>
    <t>f_inside_bottom</t>
  </si>
  <si>
    <t>f_inside_vert</t>
  </si>
  <si>
    <t>f_meeting</t>
  </si>
  <si>
    <t>f_outside_top</t>
  </si>
  <si>
    <t>f_outside_bottom</t>
  </si>
  <si>
    <t>f_outside_vert</t>
  </si>
  <si>
    <t>g_prm_inside_top</t>
  </si>
  <si>
    <t>g_prm_inside_bottom</t>
  </si>
  <si>
    <t>g_prm_inside_vert</t>
  </si>
  <si>
    <t>g_prm_inside_meeting</t>
  </si>
  <si>
    <t>g_prm_outside_top</t>
  </si>
  <si>
    <t>g_prm_outside_bottom</t>
  </si>
  <si>
    <t>g_prm_outside_vert</t>
  </si>
  <si>
    <t>g_prm_outside_meeting</t>
  </si>
  <si>
    <t>f_inside_top</t>
    <phoneticPr fontId="1"/>
  </si>
  <si>
    <t>g_center</t>
  </si>
  <si>
    <t>面積合計</t>
    <rPh sb="0" eb="2">
      <t>メンセキ</t>
    </rPh>
    <rPh sb="2" eb="4">
      <t>ゴウケイ</t>
    </rPh>
    <phoneticPr fontId="1"/>
  </si>
  <si>
    <t>平均Uf</t>
    <rPh sb="0" eb="2">
      <t>ヘイキン</t>
    </rPh>
    <phoneticPr fontId="1"/>
  </si>
  <si>
    <t>平均ψ</t>
    <rPh sb="0" eb="2">
      <t>ヘイキン</t>
    </rPh>
    <phoneticPr fontId="1"/>
  </si>
  <si>
    <t>係数a</t>
    <rPh sb="0" eb="2">
      <t>ケイスウ</t>
    </rPh>
    <phoneticPr fontId="1"/>
  </si>
  <si>
    <t>面積・長さ関係</t>
    <rPh sb="0" eb="2">
      <t>メンセキ</t>
    </rPh>
    <rPh sb="3" eb="4">
      <t>ナガ</t>
    </rPh>
    <rPh sb="5" eb="7">
      <t>カンケイ</t>
    </rPh>
    <phoneticPr fontId="1"/>
  </si>
  <si>
    <t>部分のU値・ψ値</t>
    <rPh sb="0" eb="2">
      <t>ブブン</t>
    </rPh>
    <rPh sb="4" eb="5">
      <t>アタイ</t>
    </rPh>
    <rPh sb="7" eb="8">
      <t>アタイ</t>
    </rPh>
    <phoneticPr fontId="1"/>
  </si>
  <si>
    <t>Ug値（入力値）</t>
    <rPh sb="2" eb="3">
      <t>アタイ</t>
    </rPh>
    <rPh sb="4" eb="7">
      <t>ニュウリョクチ</t>
    </rPh>
    <phoneticPr fontId="1"/>
  </si>
  <si>
    <t>合計</t>
    <rPh sb="0" eb="2">
      <t>ゴウケイ</t>
    </rPh>
    <phoneticPr fontId="1"/>
  </si>
  <si>
    <t>Uw値</t>
    <rPh sb="2" eb="3">
      <t>アタイ</t>
    </rPh>
    <phoneticPr fontId="1"/>
  </si>
  <si>
    <t>ガラス以外合計</t>
    <rPh sb="3" eb="5">
      <t>イガイ</t>
    </rPh>
    <rPh sb="5" eb="7">
      <t>ゴウケイ</t>
    </rPh>
    <phoneticPr fontId="1"/>
  </si>
  <si>
    <t>q値</t>
    <rPh sb="1" eb="2">
      <t>アタイ</t>
    </rPh>
    <phoneticPr fontId="1"/>
  </si>
  <si>
    <t>平均Uf値の計算</t>
    <rPh sb="0" eb="2">
      <t>ヘイキン</t>
    </rPh>
    <rPh sb="4" eb="5">
      <t>アタイ</t>
    </rPh>
    <rPh sb="6" eb="8">
      <t>ケイサン</t>
    </rPh>
    <phoneticPr fontId="1"/>
  </si>
  <si>
    <t>ψはもともと平均値</t>
    <rPh sb="6" eb="9">
      <t>ヘイキンチ</t>
    </rPh>
    <phoneticPr fontId="1"/>
  </si>
  <si>
    <t>Uf</t>
    <phoneticPr fontId="1"/>
  </si>
  <si>
    <t>フレームのq値</t>
    <rPh sb="6" eb="7">
      <t>アタイ</t>
    </rPh>
    <phoneticPr fontId="1"/>
  </si>
  <si>
    <t>フレームの面積</t>
    <rPh sb="5" eb="7">
      <t>メンセキ</t>
    </rPh>
    <phoneticPr fontId="1"/>
  </si>
  <si>
    <t>平均Uf値を用いたq値の計算</t>
    <rPh sb="0" eb="2">
      <t>ヘイキン</t>
    </rPh>
    <rPh sb="4" eb="5">
      <t>アタイ</t>
    </rPh>
    <rPh sb="6" eb="7">
      <t>モチ</t>
    </rPh>
    <rPh sb="10" eb="11">
      <t>アタイ</t>
    </rPh>
    <rPh sb="12" eb="14">
      <t>ケイサン</t>
    </rPh>
    <phoneticPr fontId="1"/>
  </si>
  <si>
    <t>係数bの算出</t>
    <rPh sb="0" eb="2">
      <t>ケイスウ</t>
    </rPh>
    <rPh sb="4" eb="6">
      <t>サンシュツ</t>
    </rPh>
    <phoneticPr fontId="1"/>
  </si>
  <si>
    <t>係数b(W/m2K)</t>
    <rPh sb="0" eb="2">
      <t>ケイスウ</t>
    </rPh>
    <phoneticPr fontId="1"/>
  </si>
  <si>
    <t>ガラス面積(m2)</t>
    <rPh sb="3" eb="5">
      <t>メンセキ</t>
    </rPh>
    <phoneticPr fontId="1"/>
  </si>
  <si>
    <t>面積合計(m2)</t>
    <rPh sb="0" eb="2">
      <t>メンセキ</t>
    </rPh>
    <rPh sb="2" eb="4">
      <t>ゴウケイ</t>
    </rPh>
    <phoneticPr fontId="1"/>
  </si>
  <si>
    <t>係数a(-)</t>
    <rPh sb="0" eb="2">
      <t>ケイスウ</t>
    </rPh>
    <phoneticPr fontId="1"/>
  </si>
  <si>
    <t>ガラス以外のq値(W/K)</t>
    <rPh sb="3" eb="5">
      <t>イガイ</t>
    </rPh>
    <rPh sb="7" eb="8">
      <t>アタイ</t>
    </rPh>
    <phoneticPr fontId="1"/>
  </si>
  <si>
    <t>係数a,bを用いたUw値</t>
    <rPh sb="0" eb="2">
      <t>ケイスウ</t>
    </rPh>
    <rPh sb="6" eb="7">
      <t>モチ</t>
    </rPh>
    <rPh sb="11" eb="12">
      <t>アタイ</t>
    </rPh>
    <phoneticPr fontId="1"/>
  </si>
  <si>
    <t>係数b(W/m2K)</t>
    <rPh sb="0" eb="2">
      <t>ケイスウ</t>
    </rPh>
    <phoneticPr fontId="1"/>
  </si>
  <si>
    <t>Ug値(W/m2K)(入力値)</t>
    <rPh sb="2" eb="3">
      <t>アタイ</t>
    </rPh>
    <rPh sb="11" eb="14">
      <t>ニュウリョクチ</t>
    </rPh>
    <phoneticPr fontId="1"/>
  </si>
  <si>
    <t>Uw値(W/m2K)</t>
    <rPh sb="2" eb="3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</si>
</sst>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XFD1048576"/>
    </sheetView>
  </sheetViews>
  <sheetFormatPr defaultRowHeight="17.649999999999999" x14ac:dyDescent="0.7"/>
  <cols>
    <col min="1" max="1" width="20.25" style="2" bestFit="1" customWidth="1"/>
    <col min="2" max="16384" width="9" style="2"/>
  </cols>
  <sheetData>
    <row r="1" spans="1:4" x14ac:dyDescent="0.7">
      <c r="A1" s="1"/>
      <c r="B1" s="1" t="s">
        <v>1</v>
      </c>
      <c r="C1" s="1" t="s">
        <v>2</v>
      </c>
      <c r="D1" s="1" t="s">
        <v>3</v>
      </c>
    </row>
    <row r="2" spans="1:4" x14ac:dyDescent="0.7">
      <c r="A2" s="1" t="s">
        <v>42</v>
      </c>
      <c r="B2" s="1">
        <f>根拠!V31/根拠!V32</f>
        <v>0.65849462365591394</v>
      </c>
      <c r="C2" s="1">
        <f>根拠!W31/根拠!W32</f>
        <v>0.79974104445403538</v>
      </c>
      <c r="D2" s="1">
        <f>根拠!X31/根拠!X32</f>
        <v>0.81128823782852211</v>
      </c>
    </row>
    <row r="3" spans="1:4" x14ac:dyDescent="0.7">
      <c r="A3" s="1" t="s">
        <v>45</v>
      </c>
      <c r="B3" s="1">
        <f>根拠!V26/根拠!V27</f>
        <v>1.031711827956989</v>
      </c>
      <c r="C3" s="1">
        <f>根拠!W26/根拠!W27</f>
        <v>1.1479413034095811</v>
      </c>
      <c r="D3" s="1">
        <f>根拠!X26/根拠!X27</f>
        <v>1.5074838431710464</v>
      </c>
    </row>
    <row r="5" spans="1:4" x14ac:dyDescent="0.7">
      <c r="A5" s="1" t="s">
        <v>46</v>
      </c>
      <c r="B5" s="1">
        <v>3</v>
      </c>
      <c r="C5" s="1">
        <v>3</v>
      </c>
      <c r="D5" s="1">
        <v>3</v>
      </c>
    </row>
    <row r="7" spans="1:4" x14ac:dyDescent="0.7">
      <c r="A7" s="1" t="s">
        <v>47</v>
      </c>
      <c r="B7" s="1">
        <f>B2*B5+B3</f>
        <v>3.0071956989247308</v>
      </c>
      <c r="C7" s="1">
        <f>C2*C5+C3</f>
        <v>3.5471644367716877</v>
      </c>
      <c r="D7" s="1">
        <f>D2*D5+D3</f>
        <v>3.9413485566566129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D8" sqref="D8"/>
    </sheetView>
  </sheetViews>
  <sheetFormatPr defaultRowHeight="17.649999999999999" x14ac:dyDescent="0.7"/>
  <cols>
    <col min="1" max="1" width="21.6875" style="2" bestFit="1" customWidth="1"/>
    <col min="2" max="5" width="9" style="2"/>
    <col min="6" max="6" width="21.6875" style="2" bestFit="1" customWidth="1"/>
    <col min="7" max="7" width="10.5" style="2" bestFit="1" customWidth="1"/>
    <col min="8" max="8" width="8.25" style="2" bestFit="1" customWidth="1"/>
    <col min="9" max="9" width="6" style="2" bestFit="1" customWidth="1"/>
    <col min="10" max="10" width="3.125" style="2" customWidth="1"/>
    <col min="11" max="11" width="13.9375" style="2" bestFit="1" customWidth="1"/>
    <col min="12" max="14" width="9" style="2"/>
    <col min="15" max="15" width="4.375" style="2" customWidth="1"/>
    <col min="16" max="16" width="17.75" style="2" bestFit="1" customWidth="1"/>
    <col min="17" max="20" width="9" style="2"/>
    <col min="21" max="21" width="24.75" style="2" bestFit="1" customWidth="1"/>
    <col min="22" max="24" width="12.125" style="2" bestFit="1" customWidth="1"/>
    <col min="25" max="16384" width="9" style="2"/>
  </cols>
  <sheetData>
    <row r="1" spans="1:24" x14ac:dyDescent="0.7">
      <c r="A1" s="2" t="s">
        <v>26</v>
      </c>
      <c r="F1" s="2" t="s">
        <v>25</v>
      </c>
      <c r="L1" s="2" t="s">
        <v>31</v>
      </c>
      <c r="P1" s="2" t="s">
        <v>32</v>
      </c>
      <c r="U1" s="2" t="s">
        <v>37</v>
      </c>
    </row>
    <row r="2" spans="1:24" x14ac:dyDescent="0.7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L2" s="1" t="s">
        <v>1</v>
      </c>
      <c r="M2" s="1" t="s">
        <v>2</v>
      </c>
      <c r="N2" s="1" t="s">
        <v>3</v>
      </c>
      <c r="P2" s="2" t="s">
        <v>34</v>
      </c>
      <c r="U2" s="1" t="s">
        <v>0</v>
      </c>
      <c r="V2" s="1" t="s">
        <v>1</v>
      </c>
      <c r="W2" s="1" t="s">
        <v>2</v>
      </c>
      <c r="X2" s="1" t="s">
        <v>3</v>
      </c>
    </row>
    <row r="3" spans="1:24" x14ac:dyDescent="0.7">
      <c r="A3" s="1" t="s">
        <v>4</v>
      </c>
      <c r="B3" s="1">
        <v>2.33</v>
      </c>
      <c r="C3" s="1">
        <v>2.74</v>
      </c>
      <c r="D3" s="1">
        <v>4.1399999999999997</v>
      </c>
      <c r="F3" s="1" t="s">
        <v>19</v>
      </c>
      <c r="G3" s="1">
        <v>0.11899999999999999</v>
      </c>
      <c r="H3" s="1">
        <v>6.4000000000000001E-2</v>
      </c>
      <c r="I3" s="1">
        <v>7.0999999999999994E-2</v>
      </c>
      <c r="L3" s="1">
        <f>B3*G3</f>
        <v>0.27727000000000002</v>
      </c>
      <c r="M3" s="1">
        <f>C3*H3</f>
        <v>0.17536000000000002</v>
      </c>
      <c r="N3" s="1">
        <f>D3*I3</f>
        <v>0.29393999999999992</v>
      </c>
      <c r="P3" s="1" t="s">
        <v>35</v>
      </c>
      <c r="Q3" s="1">
        <f>SUM(L3:L9)</f>
        <v>1.88913</v>
      </c>
      <c r="R3" s="1">
        <f>SUM(M3:M9)</f>
        <v>2.0261800000000001</v>
      </c>
      <c r="S3" s="1">
        <f>SUM(N3:N9)</f>
        <v>3.2188699999999999</v>
      </c>
      <c r="U3" s="1" t="s">
        <v>19</v>
      </c>
      <c r="V3" s="1">
        <f>G3*Q$6</f>
        <v>0.28313157430730479</v>
      </c>
      <c r="W3" s="1">
        <f>H3*R$6</f>
        <v>0.27947310344827586</v>
      </c>
      <c r="X3" s="1">
        <f>I3*S$6</f>
        <v>0.5217802968036529</v>
      </c>
    </row>
    <row r="4" spans="1:24" x14ac:dyDescent="0.7">
      <c r="A4" s="1" t="s">
        <v>5</v>
      </c>
      <c r="B4" s="1">
        <v>2.48</v>
      </c>
      <c r="C4" s="1">
        <v>2.33</v>
      </c>
      <c r="D4" s="1">
        <v>3.83</v>
      </c>
      <c r="F4" s="1" t="s">
        <v>5</v>
      </c>
      <c r="G4" s="1">
        <v>0.121</v>
      </c>
      <c r="H4" s="1">
        <v>6.9000000000000006E-2</v>
      </c>
      <c r="I4" s="1">
        <v>8.1000000000000003E-2</v>
      </c>
      <c r="L4" s="1">
        <f>B4*G4</f>
        <v>0.30008000000000001</v>
      </c>
      <c r="M4" s="1">
        <f>C4*H4</f>
        <v>0.16077000000000002</v>
      </c>
      <c r="N4" s="1">
        <f>D4*I4</f>
        <v>0.31023000000000001</v>
      </c>
      <c r="P4" s="1" t="s">
        <v>36</v>
      </c>
      <c r="Q4" s="1">
        <f>SUM(G3:G9)</f>
        <v>0.79400000000000004</v>
      </c>
      <c r="R4" s="1">
        <f>SUM(H3:H9)</f>
        <v>0.46400000000000002</v>
      </c>
      <c r="S4" s="1">
        <f>SUM(I3:I9)</f>
        <v>0.438</v>
      </c>
      <c r="U4" s="1" t="s">
        <v>5</v>
      </c>
      <c r="V4" s="1">
        <f>G4*Q$6</f>
        <v>0.28789008816120909</v>
      </c>
      <c r="W4" s="1">
        <f>H4*R$6</f>
        <v>0.30130693965517247</v>
      </c>
      <c r="X4" s="1">
        <f>I4*S$6</f>
        <v>0.5952704794520548</v>
      </c>
    </row>
    <row r="5" spans="1:24" x14ac:dyDescent="0.7">
      <c r="A5" s="1" t="s">
        <v>6</v>
      </c>
      <c r="B5" s="1">
        <v>2.2200000000000002</v>
      </c>
      <c r="C5" s="1">
        <v>2.96</v>
      </c>
      <c r="D5" s="1">
        <v>5.61</v>
      </c>
      <c r="F5" s="1" t="s">
        <v>6</v>
      </c>
      <c r="G5" s="1">
        <v>0.11700000000000001</v>
      </c>
      <c r="H5" s="1">
        <v>7.9000000000000001E-2</v>
      </c>
      <c r="I5" s="1">
        <v>5.1999999999999998E-2</v>
      </c>
      <c r="L5" s="1">
        <f>B5*G5</f>
        <v>0.25974000000000003</v>
      </c>
      <c r="M5" s="1">
        <f>C5*H5</f>
        <v>0.23383999999999999</v>
      </c>
      <c r="N5" s="1">
        <f>D5*I5</f>
        <v>0.29171999999999998</v>
      </c>
      <c r="U5" s="1" t="s">
        <v>6</v>
      </c>
      <c r="V5" s="1">
        <f>G5*Q$6</f>
        <v>0.27837306045340054</v>
      </c>
      <c r="W5" s="1">
        <f>H5*R$6</f>
        <v>0.34497461206896551</v>
      </c>
      <c r="X5" s="1">
        <f>I5*S$6</f>
        <v>0.38214894977168951</v>
      </c>
    </row>
    <row r="6" spans="1:24" x14ac:dyDescent="0.7">
      <c r="A6" s="1" t="s">
        <v>7</v>
      </c>
      <c r="B6" s="1">
        <v>2.19</v>
      </c>
      <c r="C6" s="1">
        <v>8.23</v>
      </c>
      <c r="D6" s="1">
        <v>11.87</v>
      </c>
      <c r="F6" s="1" t="s">
        <v>7</v>
      </c>
      <c r="G6" s="1">
        <v>0.08</v>
      </c>
      <c r="H6" s="1">
        <v>0.04</v>
      </c>
      <c r="I6" s="1">
        <v>0.03</v>
      </c>
      <c r="L6" s="1">
        <f>B6*G6</f>
        <v>0.17519999999999999</v>
      </c>
      <c r="M6" s="1">
        <f>C6*H6</f>
        <v>0.32920000000000005</v>
      </c>
      <c r="N6" s="1">
        <f>D6*I6</f>
        <v>0.35609999999999997</v>
      </c>
      <c r="P6" s="1" t="s">
        <v>22</v>
      </c>
      <c r="Q6" s="1">
        <f>Q3/Q4</f>
        <v>2.3792569269521411</v>
      </c>
      <c r="R6" s="1">
        <f>R3/R4</f>
        <v>4.3667672413793106</v>
      </c>
      <c r="S6" s="1">
        <f>S3/S4</f>
        <v>7.3490182648401827</v>
      </c>
      <c r="U6" s="1" t="s">
        <v>7</v>
      </c>
      <c r="V6" s="1">
        <f>G6*Q$6</f>
        <v>0.19034055415617129</v>
      </c>
      <c r="W6" s="1">
        <f>H6*R$6</f>
        <v>0.17467068965517243</v>
      </c>
      <c r="X6" s="1">
        <f>I6*S$6</f>
        <v>0.22047054794520549</v>
      </c>
    </row>
    <row r="7" spans="1:24" x14ac:dyDescent="0.7">
      <c r="A7" s="1" t="s">
        <v>8</v>
      </c>
      <c r="B7" s="1">
        <v>2.14</v>
      </c>
      <c r="C7" s="1">
        <v>6</v>
      </c>
      <c r="D7" s="1">
        <v>11.04</v>
      </c>
      <c r="F7" s="1" t="s">
        <v>8</v>
      </c>
      <c r="G7" s="1">
        <v>0.11899999999999999</v>
      </c>
      <c r="H7" s="1">
        <v>6.4000000000000001E-2</v>
      </c>
      <c r="I7" s="1">
        <v>7.0999999999999994E-2</v>
      </c>
      <c r="L7" s="1">
        <f>B7*G7</f>
        <v>0.25466</v>
      </c>
      <c r="M7" s="1">
        <f>C7*H7</f>
        <v>0.38400000000000001</v>
      </c>
      <c r="N7" s="1">
        <f>D7*I7</f>
        <v>0.78383999999999987</v>
      </c>
      <c r="U7" s="1" t="s">
        <v>8</v>
      </c>
      <c r="V7" s="1">
        <f>G7*Q$6</f>
        <v>0.28313157430730479</v>
      </c>
      <c r="W7" s="1">
        <f>H7*R$6</f>
        <v>0.27947310344827586</v>
      </c>
      <c r="X7" s="1">
        <f>I7*S$6</f>
        <v>0.5217802968036529</v>
      </c>
    </row>
    <row r="8" spans="1:24" x14ac:dyDescent="0.7">
      <c r="A8" s="1" t="s">
        <v>9</v>
      </c>
      <c r="B8" s="1">
        <v>2.86</v>
      </c>
      <c r="C8" s="1">
        <v>4.62</v>
      </c>
      <c r="D8" s="1">
        <v>9.1999999999999993</v>
      </c>
      <c r="F8" s="1" t="s">
        <v>9</v>
      </c>
      <c r="G8" s="1">
        <v>0.121</v>
      </c>
      <c r="H8" s="1">
        <v>6.9000000000000006E-2</v>
      </c>
      <c r="I8" s="1">
        <v>8.1000000000000003E-2</v>
      </c>
      <c r="L8" s="1">
        <f>B8*G8</f>
        <v>0.34605999999999998</v>
      </c>
      <c r="M8" s="1">
        <f>C8*H8</f>
        <v>0.31878000000000001</v>
      </c>
      <c r="N8" s="1">
        <f>D8*I8</f>
        <v>0.74519999999999997</v>
      </c>
      <c r="P8" s="1" t="s">
        <v>23</v>
      </c>
      <c r="Q8" s="1">
        <v>7.0000000000000007E-2</v>
      </c>
      <c r="R8" s="1">
        <v>0.08</v>
      </c>
      <c r="S8" s="1">
        <v>3.5000000000000003E-2</v>
      </c>
      <c r="U8" s="1" t="s">
        <v>9</v>
      </c>
      <c r="V8" s="1">
        <f>G8*Q$6</f>
        <v>0.28789008816120909</v>
      </c>
      <c r="W8" s="1">
        <f>H8*R$6</f>
        <v>0.30130693965517247</v>
      </c>
      <c r="X8" s="1">
        <f>I8*S$6</f>
        <v>0.5952704794520548</v>
      </c>
    </row>
    <row r="9" spans="1:24" x14ac:dyDescent="0.7">
      <c r="A9" s="1" t="s">
        <v>10</v>
      </c>
      <c r="B9" s="1">
        <v>2.36</v>
      </c>
      <c r="C9" s="1">
        <v>5.37</v>
      </c>
      <c r="D9" s="1">
        <v>8.42</v>
      </c>
      <c r="F9" s="1" t="s">
        <v>10</v>
      </c>
      <c r="G9" s="1">
        <v>0.11700000000000001</v>
      </c>
      <c r="H9" s="1">
        <v>7.9000000000000001E-2</v>
      </c>
      <c r="I9" s="1">
        <v>5.1999999999999998E-2</v>
      </c>
      <c r="L9" s="1">
        <f>B9*G9</f>
        <v>0.27611999999999998</v>
      </c>
      <c r="M9" s="1">
        <f>C9*H9</f>
        <v>0.42423</v>
      </c>
      <c r="N9" s="1">
        <f>D9*I9</f>
        <v>0.43783999999999995</v>
      </c>
      <c r="P9" s="2" t="s">
        <v>33</v>
      </c>
      <c r="U9" s="1" t="s">
        <v>10</v>
      </c>
      <c r="V9" s="1">
        <f>G9*Q$6</f>
        <v>0.27837306045340054</v>
      </c>
      <c r="W9" s="1">
        <f>H9*R$6</f>
        <v>0.34497461206896551</v>
      </c>
      <c r="X9" s="1">
        <f>I9*S$6</f>
        <v>0.38214894977168951</v>
      </c>
    </row>
    <row r="10" spans="1:24" x14ac:dyDescent="0.7">
      <c r="A10" s="1" t="s">
        <v>11</v>
      </c>
      <c r="B10" s="1">
        <v>7.0000000000000007E-2</v>
      </c>
      <c r="C10" s="1">
        <v>0.08</v>
      </c>
      <c r="D10" s="1">
        <v>3.5000000000000003E-2</v>
      </c>
      <c r="F10" s="1" t="s">
        <v>11</v>
      </c>
      <c r="G10" s="1">
        <v>0.69</v>
      </c>
      <c r="H10" s="1">
        <v>0.77</v>
      </c>
      <c r="I10" s="1">
        <v>0.78</v>
      </c>
      <c r="L10" s="1">
        <f>B10*G10</f>
        <v>4.8300000000000003E-2</v>
      </c>
      <c r="M10" s="1">
        <f>C10*H10</f>
        <v>6.1600000000000002E-2</v>
      </c>
      <c r="N10" s="1">
        <f>D10*I10</f>
        <v>2.7300000000000005E-2</v>
      </c>
      <c r="U10" s="1" t="s">
        <v>11</v>
      </c>
      <c r="V10" s="1">
        <f>G10*Q$8</f>
        <v>4.8300000000000003E-2</v>
      </c>
      <c r="W10" s="1">
        <f>H10*R$8</f>
        <v>6.1600000000000002E-2</v>
      </c>
      <c r="X10" s="1">
        <f>I10*S$8</f>
        <v>2.7300000000000005E-2</v>
      </c>
    </row>
    <row r="11" spans="1:24" x14ac:dyDescent="0.7">
      <c r="A11" s="1" t="s">
        <v>12</v>
      </c>
      <c r="B11" s="1">
        <v>7.0000000000000007E-2</v>
      </c>
      <c r="C11" s="1">
        <v>0.08</v>
      </c>
      <c r="D11" s="1">
        <v>3.5000000000000003E-2</v>
      </c>
      <c r="F11" s="1" t="s">
        <v>12</v>
      </c>
      <c r="G11" s="1">
        <v>0.69</v>
      </c>
      <c r="H11" s="1">
        <v>0.77</v>
      </c>
      <c r="I11" s="1">
        <v>0.78</v>
      </c>
      <c r="L11" s="1">
        <f>B11*G11</f>
        <v>4.8300000000000003E-2</v>
      </c>
      <c r="M11" s="1">
        <f>C11*H11</f>
        <v>6.1600000000000002E-2</v>
      </c>
      <c r="N11" s="1">
        <f>D11*I11</f>
        <v>2.7300000000000005E-2</v>
      </c>
      <c r="U11" s="1" t="s">
        <v>12</v>
      </c>
      <c r="V11" s="1">
        <f>G11*Q$8</f>
        <v>4.8300000000000003E-2</v>
      </c>
      <c r="W11" s="1">
        <f>H11*R$8</f>
        <v>6.1600000000000002E-2</v>
      </c>
      <c r="X11" s="1">
        <f>I11*S$8</f>
        <v>2.7300000000000005E-2</v>
      </c>
    </row>
    <row r="12" spans="1:24" x14ac:dyDescent="0.7">
      <c r="A12" s="1" t="s">
        <v>13</v>
      </c>
      <c r="B12" s="1">
        <v>7.0000000000000007E-2</v>
      </c>
      <c r="C12" s="1">
        <v>0.08</v>
      </c>
      <c r="D12" s="1">
        <v>3.5000000000000003E-2</v>
      </c>
      <c r="F12" s="1" t="s">
        <v>13</v>
      </c>
      <c r="G12" s="1">
        <v>1.1299999999999999</v>
      </c>
      <c r="H12" s="1">
        <v>1.21</v>
      </c>
      <c r="I12" s="1">
        <v>1.22</v>
      </c>
      <c r="L12" s="1">
        <f>B12*G12</f>
        <v>7.9100000000000004E-2</v>
      </c>
      <c r="M12" s="1">
        <f>C12*H12</f>
        <v>9.6799999999999997E-2</v>
      </c>
      <c r="N12" s="1">
        <f>D12*I12</f>
        <v>4.2700000000000002E-2</v>
      </c>
      <c r="U12" s="1" t="s">
        <v>13</v>
      </c>
      <c r="V12" s="1">
        <f>G12*Q$8</f>
        <v>7.9100000000000004E-2</v>
      </c>
      <c r="W12" s="1">
        <f>H12*R$8</f>
        <v>9.6799999999999997E-2</v>
      </c>
      <c r="X12" s="1">
        <f>I12*S$8</f>
        <v>4.2700000000000002E-2</v>
      </c>
    </row>
    <row r="13" spans="1:24" x14ac:dyDescent="0.7">
      <c r="A13" s="1" t="s">
        <v>14</v>
      </c>
      <c r="B13" s="1">
        <v>7.0000000000000007E-2</v>
      </c>
      <c r="C13" s="1">
        <v>0.08</v>
      </c>
      <c r="D13" s="1">
        <v>3.5000000000000003E-2</v>
      </c>
      <c r="F13" s="1" t="s">
        <v>14</v>
      </c>
      <c r="G13" s="1">
        <v>1.1299999999999999</v>
      </c>
      <c r="H13" s="1">
        <v>1.21</v>
      </c>
      <c r="I13" s="1">
        <v>1.22</v>
      </c>
      <c r="L13" s="1">
        <f>B13*G13</f>
        <v>7.9100000000000004E-2</v>
      </c>
      <c r="M13" s="1">
        <f>C13*H13</f>
        <v>9.6799999999999997E-2</v>
      </c>
      <c r="N13" s="1">
        <f>D13*I13</f>
        <v>4.2700000000000002E-2</v>
      </c>
      <c r="U13" s="1" t="s">
        <v>14</v>
      </c>
      <c r="V13" s="1">
        <f>G13*Q$8</f>
        <v>7.9100000000000004E-2</v>
      </c>
      <c r="W13" s="1">
        <f>H13*R$8</f>
        <v>9.6799999999999997E-2</v>
      </c>
      <c r="X13" s="1">
        <f>I13*S$8</f>
        <v>4.2700000000000002E-2</v>
      </c>
    </row>
    <row r="14" spans="1:24" x14ac:dyDescent="0.7">
      <c r="A14" s="1" t="s">
        <v>15</v>
      </c>
      <c r="B14" s="1">
        <v>7.0000000000000007E-2</v>
      </c>
      <c r="C14" s="1">
        <v>0.08</v>
      </c>
      <c r="D14" s="1">
        <v>3.5000000000000003E-2</v>
      </c>
      <c r="F14" s="1" t="s">
        <v>15</v>
      </c>
      <c r="G14" s="1">
        <v>0.69</v>
      </c>
      <c r="H14" s="1">
        <v>0.77</v>
      </c>
      <c r="I14" s="1">
        <v>0.78</v>
      </c>
      <c r="L14" s="1">
        <f>B14*G14</f>
        <v>4.8300000000000003E-2</v>
      </c>
      <c r="M14" s="1">
        <f>C14*H14</f>
        <v>6.1600000000000002E-2</v>
      </c>
      <c r="N14" s="1">
        <f>D14*I14</f>
        <v>2.7300000000000005E-2</v>
      </c>
      <c r="U14" s="1" t="s">
        <v>15</v>
      </c>
      <c r="V14" s="1">
        <f>G14*Q$8</f>
        <v>4.8300000000000003E-2</v>
      </c>
      <c r="W14" s="1">
        <f>H14*R$8</f>
        <v>6.1600000000000002E-2</v>
      </c>
      <c r="X14" s="1">
        <f>I14*S$8</f>
        <v>2.7300000000000005E-2</v>
      </c>
    </row>
    <row r="15" spans="1:24" x14ac:dyDescent="0.7">
      <c r="A15" s="1" t="s">
        <v>16</v>
      </c>
      <c r="B15" s="1">
        <v>7.0000000000000007E-2</v>
      </c>
      <c r="C15" s="1">
        <v>0.08</v>
      </c>
      <c r="D15" s="1">
        <v>3.5000000000000003E-2</v>
      </c>
      <c r="F15" s="1" t="s">
        <v>16</v>
      </c>
      <c r="G15" s="1">
        <v>0.69</v>
      </c>
      <c r="H15" s="1">
        <v>0.77</v>
      </c>
      <c r="I15" s="1">
        <v>0.78</v>
      </c>
      <c r="L15" s="1">
        <f>B15*G15</f>
        <v>4.8300000000000003E-2</v>
      </c>
      <c r="M15" s="1">
        <f>C15*H15</f>
        <v>6.1600000000000002E-2</v>
      </c>
      <c r="N15" s="1">
        <f>D15*I15</f>
        <v>2.7300000000000005E-2</v>
      </c>
      <c r="U15" s="1" t="s">
        <v>16</v>
      </c>
      <c r="V15" s="1">
        <f>G15*Q$8</f>
        <v>4.8300000000000003E-2</v>
      </c>
      <c r="W15" s="1">
        <f>H15*R$8</f>
        <v>6.1600000000000002E-2</v>
      </c>
      <c r="X15" s="1">
        <f>I15*S$8</f>
        <v>2.7300000000000005E-2</v>
      </c>
    </row>
    <row r="16" spans="1:24" x14ac:dyDescent="0.7">
      <c r="A16" s="1" t="s">
        <v>17</v>
      </c>
      <c r="B16" s="1">
        <v>7.0000000000000007E-2</v>
      </c>
      <c r="C16" s="1">
        <v>0.08</v>
      </c>
      <c r="D16" s="1">
        <v>3.5000000000000003E-2</v>
      </c>
      <c r="F16" s="1" t="s">
        <v>17</v>
      </c>
      <c r="G16" s="1">
        <v>1.1299999999999999</v>
      </c>
      <c r="H16" s="1">
        <v>1.21</v>
      </c>
      <c r="I16" s="1">
        <v>1.22</v>
      </c>
      <c r="L16" s="1">
        <f>B16*G16</f>
        <v>7.9100000000000004E-2</v>
      </c>
      <c r="M16" s="1">
        <f>C16*H16</f>
        <v>9.6799999999999997E-2</v>
      </c>
      <c r="N16" s="1">
        <f>D16*I16</f>
        <v>4.2700000000000002E-2</v>
      </c>
      <c r="U16" s="1" t="s">
        <v>17</v>
      </c>
      <c r="V16" s="1">
        <f>G16*Q$8</f>
        <v>7.9100000000000004E-2</v>
      </c>
      <c r="W16" s="1">
        <f>H16*R$8</f>
        <v>9.6799999999999997E-2</v>
      </c>
      <c r="X16" s="1">
        <f>I16*S$8</f>
        <v>4.2700000000000002E-2</v>
      </c>
    </row>
    <row r="17" spans="1:24" ht="18" thickBot="1" x14ac:dyDescent="0.75">
      <c r="A17" s="1" t="s">
        <v>18</v>
      </c>
      <c r="B17" s="3">
        <v>7.0000000000000007E-2</v>
      </c>
      <c r="C17" s="3">
        <v>0.08</v>
      </c>
      <c r="D17" s="3">
        <v>3.5000000000000003E-2</v>
      </c>
      <c r="F17" s="1" t="s">
        <v>18</v>
      </c>
      <c r="G17" s="1">
        <v>1.1299999999999999</v>
      </c>
      <c r="H17" s="1">
        <v>1.21</v>
      </c>
      <c r="I17" s="1">
        <v>1.22</v>
      </c>
      <c r="L17" s="1">
        <f>B17*G17</f>
        <v>7.9100000000000004E-2</v>
      </c>
      <c r="M17" s="1">
        <f>C17*H17</f>
        <v>9.6799999999999997E-2</v>
      </c>
      <c r="N17" s="1">
        <f>D17*I17</f>
        <v>4.2700000000000002E-2</v>
      </c>
      <c r="U17" s="1" t="s">
        <v>18</v>
      </c>
      <c r="V17" s="1">
        <f>G17*Q$8</f>
        <v>7.9100000000000004E-2</v>
      </c>
      <c r="W17" s="1">
        <f>H17*R$8</f>
        <v>9.6799999999999997E-2</v>
      </c>
      <c r="X17" s="1">
        <f>I17*S$8</f>
        <v>4.2700000000000002E-2</v>
      </c>
    </row>
    <row r="18" spans="1:24" ht="18.399999999999999" thickTop="1" thickBot="1" x14ac:dyDescent="0.75">
      <c r="A18" s="4" t="s">
        <v>27</v>
      </c>
      <c r="B18" s="5">
        <v>6</v>
      </c>
      <c r="C18" s="5">
        <v>6</v>
      </c>
      <c r="D18" s="5">
        <v>6</v>
      </c>
      <c r="F18" s="1" t="s">
        <v>20</v>
      </c>
      <c r="G18" s="1">
        <v>1.5309999999999999</v>
      </c>
      <c r="H18" s="1">
        <v>1.853</v>
      </c>
      <c r="I18" s="1">
        <v>1.883</v>
      </c>
      <c r="L18" s="1">
        <f>G18*$B18</f>
        <v>9.1859999999999999</v>
      </c>
      <c r="M18" s="1">
        <f>H18*$B$18</f>
        <v>11.118</v>
      </c>
      <c r="N18" s="1">
        <f>I18*$B$18</f>
        <v>11.298</v>
      </c>
      <c r="U18" s="1" t="s">
        <v>20</v>
      </c>
      <c r="V18" s="1">
        <f>G18*B18</f>
        <v>9.1859999999999999</v>
      </c>
      <c r="W18" s="1">
        <f>H18*C18</f>
        <v>11.118</v>
      </c>
      <c r="X18" s="1">
        <f>I18*D18</f>
        <v>11.298</v>
      </c>
    </row>
    <row r="19" spans="1:24" ht="18" thickTop="1" x14ac:dyDescent="0.7">
      <c r="K19" s="2" t="s">
        <v>30</v>
      </c>
      <c r="L19" s="1">
        <f>SUM(L3:L17)</f>
        <v>2.3987299999999996</v>
      </c>
      <c r="M19" s="1">
        <f>SUM(M3:M17)</f>
        <v>2.6597799999999996</v>
      </c>
      <c r="N19" s="1">
        <f>SUM(N3:N17)</f>
        <v>3.4988699999999993</v>
      </c>
      <c r="U19" s="1" t="s">
        <v>30</v>
      </c>
      <c r="V19" s="1">
        <f>SUM(V3:V17)</f>
        <v>2.3987299999999996</v>
      </c>
      <c r="W19" s="1">
        <f>SUM(W3:W17)</f>
        <v>2.6597799999999996</v>
      </c>
      <c r="X19" s="1">
        <f>SUM(X3:X17)</f>
        <v>3.4988699999999993</v>
      </c>
    </row>
    <row r="20" spans="1:24" x14ac:dyDescent="0.7">
      <c r="K20" s="2" t="s">
        <v>28</v>
      </c>
      <c r="L20" s="1">
        <f>L18+L19</f>
        <v>11.58473</v>
      </c>
      <c r="M20" s="1">
        <f>M18+M19</f>
        <v>13.77778</v>
      </c>
      <c r="N20" s="1">
        <f>N18+N19</f>
        <v>14.796869999999998</v>
      </c>
      <c r="U20" s="1" t="s">
        <v>28</v>
      </c>
      <c r="V20" s="1">
        <f>V18+V19</f>
        <v>11.58473</v>
      </c>
      <c r="W20" s="1">
        <f>W18+W19</f>
        <v>13.77778</v>
      </c>
      <c r="X20" s="1">
        <f>X18+X19</f>
        <v>14.796869999999998</v>
      </c>
    </row>
    <row r="22" spans="1:24" x14ac:dyDescent="0.7">
      <c r="K22" s="2" t="s">
        <v>21</v>
      </c>
      <c r="L22" s="1">
        <f>SUM(G3:G9)+G18</f>
        <v>2.3250000000000002</v>
      </c>
      <c r="M22" s="1">
        <f>SUM(H3:H9)+H18</f>
        <v>2.3170000000000002</v>
      </c>
      <c r="N22" s="1">
        <f>SUM(I3:I9)+I18</f>
        <v>2.3210000000000002</v>
      </c>
      <c r="U22" s="1" t="s">
        <v>21</v>
      </c>
      <c r="V22" s="1">
        <f>SUM(G3:G9)+G18</f>
        <v>2.3250000000000002</v>
      </c>
      <c r="W22" s="1">
        <f>SUM(H3:H9)+H18</f>
        <v>2.3170000000000002</v>
      </c>
      <c r="X22" s="1">
        <f>SUM(I3:I9)+I18</f>
        <v>2.3210000000000002</v>
      </c>
    </row>
    <row r="23" spans="1:24" x14ac:dyDescent="0.7">
      <c r="U23" s="1" t="s">
        <v>29</v>
      </c>
      <c r="V23" s="1">
        <f>V20/V22</f>
        <v>4.9826795698924728</v>
      </c>
      <c r="W23" s="1">
        <f>W20/W22</f>
        <v>5.9463875701337932</v>
      </c>
      <c r="X23" s="1">
        <f>X20/X22</f>
        <v>6.3752132701421793</v>
      </c>
    </row>
    <row r="24" spans="1:24" x14ac:dyDescent="0.7">
      <c r="K24" s="2" t="s">
        <v>29</v>
      </c>
      <c r="L24" s="1">
        <f>L20/L22</f>
        <v>4.9826795698924728</v>
      </c>
      <c r="M24" s="1">
        <f>M20/M22</f>
        <v>5.9463875701337932</v>
      </c>
      <c r="N24" s="1">
        <f>N20/N22</f>
        <v>6.3752132701421793</v>
      </c>
    </row>
    <row r="25" spans="1:24" x14ac:dyDescent="0.7">
      <c r="U25" s="2" t="s">
        <v>38</v>
      </c>
    </row>
    <row r="26" spans="1:24" x14ac:dyDescent="0.7">
      <c r="U26" s="1" t="s">
        <v>43</v>
      </c>
      <c r="V26" s="1">
        <f>V19</f>
        <v>2.3987299999999996</v>
      </c>
      <c r="W26" s="1">
        <f>W19</f>
        <v>2.6597799999999996</v>
      </c>
      <c r="X26" s="1">
        <f>X19</f>
        <v>3.4988699999999993</v>
      </c>
    </row>
    <row r="27" spans="1:24" x14ac:dyDescent="0.7">
      <c r="U27" s="1" t="s">
        <v>41</v>
      </c>
      <c r="V27" s="1">
        <f>V22</f>
        <v>2.3250000000000002</v>
      </c>
      <c r="W27" s="1">
        <f>W22</f>
        <v>2.3170000000000002</v>
      </c>
      <c r="X27" s="1">
        <f>X22</f>
        <v>2.3210000000000002</v>
      </c>
    </row>
    <row r="28" spans="1:24" x14ac:dyDescent="0.7">
      <c r="U28" s="1" t="s">
        <v>39</v>
      </c>
      <c r="V28" s="1">
        <f>ROUNDUP(V26/V27,3)</f>
        <v>1.0319999999999998</v>
      </c>
      <c r="W28" s="1">
        <f>ROUNDUP(W26/W27,3)</f>
        <v>1.1479999999999999</v>
      </c>
      <c r="X28" s="1">
        <f>ROUNDUP(X26/X27,3)</f>
        <v>1.5079999999999998</v>
      </c>
    </row>
    <row r="30" spans="1:24" x14ac:dyDescent="0.7">
      <c r="U30" s="2" t="s">
        <v>24</v>
      </c>
    </row>
    <row r="31" spans="1:24" x14ac:dyDescent="0.7">
      <c r="U31" s="1" t="s">
        <v>40</v>
      </c>
      <c r="V31" s="1">
        <f>G18</f>
        <v>1.5309999999999999</v>
      </c>
      <c r="W31" s="1">
        <f>H18</f>
        <v>1.853</v>
      </c>
      <c r="X31" s="1">
        <f>I18</f>
        <v>1.883</v>
      </c>
    </row>
    <row r="32" spans="1:24" x14ac:dyDescent="0.7">
      <c r="U32" s="1" t="s">
        <v>41</v>
      </c>
      <c r="V32" s="1">
        <f>V22</f>
        <v>2.3250000000000002</v>
      </c>
      <c r="W32" s="1">
        <f>W22</f>
        <v>2.3170000000000002</v>
      </c>
      <c r="X32" s="1">
        <f>X22</f>
        <v>2.3210000000000002</v>
      </c>
    </row>
    <row r="33" spans="21:24" x14ac:dyDescent="0.7">
      <c r="U33" s="1" t="s">
        <v>42</v>
      </c>
      <c r="V33" s="1">
        <f>ROUNDUP(V31/V32,3)</f>
        <v>0.65900000000000003</v>
      </c>
      <c r="W33" s="1">
        <f>ROUNDUP(W31/W32,3)</f>
        <v>0.8</v>
      </c>
      <c r="X33" s="1">
        <f>ROUNDUP(X31/X32,3)</f>
        <v>0.81200000000000006</v>
      </c>
    </row>
    <row r="35" spans="21:24" x14ac:dyDescent="0.7">
      <c r="U35" s="1" t="s">
        <v>44</v>
      </c>
      <c r="V35" s="1">
        <f>V33*$B$18+V28</f>
        <v>4.9859999999999998</v>
      </c>
      <c r="W35" s="1">
        <f>W33*$B$18+W28</f>
        <v>5.9480000000000004</v>
      </c>
      <c r="X35" s="1">
        <f>X33*$B$18+X28</f>
        <v>6.38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UgからUwを求める式</vt:lpstr>
      <vt:lpstr>根拠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Hisashi MIURA</dc:creator>
  <cp:lastModifiedBy>Hisashi MIURA</cp:lastModifiedBy>
  <dcterms:created xsi:type="dcterms:W3CDTF">2017-07-19T11:35:54Z</dcterms:created>
  <dcterms:modified xsi:type="dcterms:W3CDTF">2017-07-20T07:05:05Z</dcterms:modified>
</cp:coreProperties>
</file>