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drawings/drawing4.xml" ContentType="application/vnd.openxmlformats-officedocument.drawing+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012\Desktop\"/>
    </mc:Choice>
  </mc:AlternateContent>
  <bookViews>
    <workbookView xWindow="0" yWindow="0" windowWidth="28800" windowHeight="12450" tabRatio="524"/>
  </bookViews>
  <sheets>
    <sheet name="共通条件・結果" sheetId="114" r:id="rId1"/>
    <sheet name="入力例" sheetId="115" r:id="rId2"/>
    <sheet name="開口部の入力" sheetId="102" r:id="rId3"/>
    <sheet name="開口部の入力 (2)" sheetId="117" r:id="rId4"/>
    <sheet name="外皮の入力" sheetId="112" r:id="rId5"/>
    <sheet name="土間床等外周の入力" sheetId="109" r:id="rId6"/>
    <sheet name="参考（部位Ｕ計算）" sheetId="116" r:id="rId7"/>
    <sheet name="更新履歴" sheetId="113" r:id="rId8"/>
  </sheets>
  <definedNames>
    <definedName name="_xlnm.Print_Area" localSheetId="2">開口部の入力!$A$1:$N$53</definedName>
    <definedName name="_xlnm.Print_Area" localSheetId="3">'開口部の入力 (2)'!$A$1:$I$31</definedName>
    <definedName name="_xlnm.Print_Area" localSheetId="4">外皮の入力!$A$1:$J$32</definedName>
    <definedName name="_xlnm.Print_Area" localSheetId="0">共通条件・結果!$A$1:$AB$28</definedName>
    <definedName name="_xlnm.Print_Area" localSheetId="7">更新履歴!$A$1:$K$50</definedName>
    <definedName name="_xlnm.Print_Area" localSheetId="5">土間床等外周の入力!$A$1:$AB$39</definedName>
    <definedName name="_xlnm.Print_Area" localSheetId="1">入力例!$A$1:$P$204</definedName>
  </definedNames>
  <calcPr calcId="152511"/>
</workbook>
</file>

<file path=xl/calcChain.xml><?xml version="1.0" encoding="utf-8"?>
<calcChain xmlns="http://schemas.openxmlformats.org/spreadsheetml/2006/main">
  <c r="T9" i="114" l="1"/>
  <c r="D28" i="117" l="1"/>
  <c r="F28" i="117" s="1"/>
  <c r="AR15" i="114" s="1"/>
  <c r="AH15" i="114"/>
  <c r="AF15" i="114"/>
  <c r="E28" i="117" l="1"/>
  <c r="AP17" i="114" s="1"/>
  <c r="AR17" i="114"/>
  <c r="AR16" i="114"/>
  <c r="AR14" i="114"/>
  <c r="AP16" i="114"/>
  <c r="AN14" i="114"/>
  <c r="AP15" i="114" l="1"/>
  <c r="AP14" i="114"/>
  <c r="AB40" i="102"/>
  <c r="AA40" i="102"/>
  <c r="Z40" i="102"/>
  <c r="W40" i="102"/>
  <c r="V40" i="102"/>
  <c r="AB39" i="102"/>
  <c r="AA39" i="102"/>
  <c r="Z39" i="102"/>
  <c r="W39" i="102"/>
  <c r="V39" i="102"/>
  <c r="AB38" i="102"/>
  <c r="AA38" i="102"/>
  <c r="Z38" i="102"/>
  <c r="W38" i="102"/>
  <c r="V38" i="102"/>
  <c r="AB37" i="102"/>
  <c r="AA37" i="102"/>
  <c r="Z37" i="102"/>
  <c r="W37" i="102"/>
  <c r="V37" i="102"/>
  <c r="AB36" i="102"/>
  <c r="AA36" i="102"/>
  <c r="Z36" i="102"/>
  <c r="W36" i="102"/>
  <c r="V36" i="102"/>
  <c r="AB35" i="102"/>
  <c r="AA35" i="102"/>
  <c r="Z35" i="102"/>
  <c r="W35" i="102"/>
  <c r="V35" i="102"/>
  <c r="AB34" i="102"/>
  <c r="AA34" i="102"/>
  <c r="Z34" i="102"/>
  <c r="W34" i="102"/>
  <c r="V34" i="102"/>
  <c r="AB33" i="102"/>
  <c r="AA33" i="102"/>
  <c r="Z33" i="102"/>
  <c r="W33" i="102"/>
  <c r="V33" i="102"/>
  <c r="AB32" i="102"/>
  <c r="AA32" i="102"/>
  <c r="Z32" i="102"/>
  <c r="W32" i="102"/>
  <c r="V32" i="102"/>
  <c r="AB31" i="102"/>
  <c r="AA31" i="102"/>
  <c r="Z31" i="102"/>
  <c r="W31" i="102"/>
  <c r="V31" i="102"/>
  <c r="AB41" i="102"/>
  <c r="AA41" i="102"/>
  <c r="Z41" i="102"/>
  <c r="W41" i="102"/>
  <c r="V41" i="102"/>
  <c r="AB30" i="102"/>
  <c r="AA30" i="102"/>
  <c r="Z30" i="102"/>
  <c r="W30" i="102"/>
  <c r="V30" i="102"/>
  <c r="AB29" i="102"/>
  <c r="AA29" i="102"/>
  <c r="Z29" i="102"/>
  <c r="W29" i="102"/>
  <c r="V29" i="102"/>
  <c r="AB28" i="102"/>
  <c r="AA28" i="102"/>
  <c r="Z28" i="102"/>
  <c r="W28" i="102"/>
  <c r="V28" i="102"/>
  <c r="AB27" i="102"/>
  <c r="AA27" i="102"/>
  <c r="Z27" i="102"/>
  <c r="W27" i="102"/>
  <c r="V27" i="102"/>
  <c r="AB26" i="102"/>
  <c r="AA26" i="102"/>
  <c r="Z26" i="102"/>
  <c r="W26" i="102"/>
  <c r="V26" i="102"/>
  <c r="AB25" i="102"/>
  <c r="AA25" i="102"/>
  <c r="Z25" i="102"/>
  <c r="W25" i="102"/>
  <c r="V25" i="102"/>
  <c r="AB24" i="102"/>
  <c r="AA24" i="102"/>
  <c r="Z24" i="102"/>
  <c r="W24" i="102"/>
  <c r="V24" i="102"/>
  <c r="AB23" i="102"/>
  <c r="AA23" i="102"/>
  <c r="Z23" i="102"/>
  <c r="W23" i="102"/>
  <c r="V23" i="102"/>
  <c r="AB20" i="102" l="1"/>
  <c r="AA20" i="102"/>
  <c r="Z20" i="102"/>
  <c r="W20" i="102"/>
  <c r="V20" i="102"/>
  <c r="V22" i="102"/>
  <c r="W22" i="102"/>
  <c r="Z22" i="102"/>
  <c r="AA22" i="102"/>
  <c r="AB22" i="102"/>
  <c r="F27" i="116" l="1"/>
  <c r="F26" i="116"/>
  <c r="F25" i="116"/>
  <c r="F15" i="116" l="1"/>
  <c r="F16" i="116" s="1"/>
  <c r="G15" i="116"/>
  <c r="G16" i="116" s="1"/>
  <c r="F28" i="116"/>
  <c r="F29" i="116" s="1"/>
  <c r="F30" i="116"/>
  <c r="F17" i="116" l="1"/>
  <c r="AE3" i="102"/>
  <c r="AK15" i="114"/>
  <c r="AJ15" i="114"/>
  <c r="AI15" i="114"/>
  <c r="AG15" i="114"/>
  <c r="R16" i="114" s="1"/>
  <c r="R15" i="114"/>
  <c r="AZ5" i="114"/>
  <c r="AZ22" i="114" l="1"/>
  <c r="AZ19" i="114"/>
  <c r="AZ18" i="114"/>
  <c r="BF18" i="114"/>
  <c r="BF19" i="114"/>
  <c r="AB50" i="102"/>
  <c r="AA49" i="102"/>
  <c r="AB49" i="102"/>
  <c r="AA51" i="102"/>
  <c r="AB51" i="102"/>
  <c r="AA50" i="102"/>
  <c r="AG40" i="102"/>
  <c r="AC40" i="102"/>
  <c r="AE39" i="102"/>
  <c r="AG38" i="102"/>
  <c r="AC38" i="102"/>
  <c r="AE38" i="102"/>
  <c r="AH39" i="102"/>
  <c r="AD39" i="102"/>
  <c r="AE40" i="102"/>
  <c r="AG39" i="102"/>
  <c r="AC39" i="102"/>
  <c r="AH40" i="102"/>
  <c r="AD40" i="102"/>
  <c r="AH38" i="102"/>
  <c r="AD38" i="102"/>
  <c r="AG37" i="102"/>
  <c r="AC37" i="102"/>
  <c r="AE36" i="102"/>
  <c r="AG35" i="102"/>
  <c r="AC35" i="102"/>
  <c r="AE34" i="102"/>
  <c r="AG33" i="102"/>
  <c r="AC33" i="102"/>
  <c r="AE32" i="102"/>
  <c r="AG31" i="102"/>
  <c r="AC31" i="102"/>
  <c r="AD37" i="102"/>
  <c r="AH35" i="102"/>
  <c r="AD33" i="102"/>
  <c r="AH31" i="102"/>
  <c r="AH36" i="102"/>
  <c r="AD36" i="102"/>
  <c r="AH34" i="102"/>
  <c r="AD34" i="102"/>
  <c r="AH32" i="102"/>
  <c r="AD32" i="102"/>
  <c r="AH37" i="102"/>
  <c r="AE37" i="102"/>
  <c r="AG36" i="102"/>
  <c r="AC36" i="102"/>
  <c r="AE35" i="102"/>
  <c r="AG34" i="102"/>
  <c r="AC34" i="102"/>
  <c r="AE33" i="102"/>
  <c r="AG32" i="102"/>
  <c r="AC32" i="102"/>
  <c r="AE31" i="102"/>
  <c r="AD35" i="102"/>
  <c r="AH33" i="102"/>
  <c r="AD31" i="102"/>
  <c r="AE41" i="102"/>
  <c r="AG30" i="102"/>
  <c r="AC30" i="102"/>
  <c r="AE29" i="102"/>
  <c r="AG28" i="102"/>
  <c r="AC28" i="102"/>
  <c r="AH41" i="102"/>
  <c r="AD41" i="102"/>
  <c r="AH29" i="102"/>
  <c r="AD29" i="102"/>
  <c r="AG41" i="102"/>
  <c r="AI41" i="102" s="1"/>
  <c r="T41" i="102" s="1"/>
  <c r="AC41" i="102"/>
  <c r="AE30" i="102"/>
  <c r="AG29" i="102"/>
  <c r="AC29" i="102"/>
  <c r="AE28" i="102"/>
  <c r="AH30" i="102"/>
  <c r="AD30" i="102"/>
  <c r="AH28" i="102"/>
  <c r="AD28" i="102"/>
  <c r="AE27" i="102"/>
  <c r="AG26" i="102"/>
  <c r="AC26" i="102"/>
  <c r="AE25" i="102"/>
  <c r="AG24" i="102"/>
  <c r="AC24" i="102"/>
  <c r="AE23" i="102"/>
  <c r="AC27" i="102"/>
  <c r="AC25" i="102"/>
  <c r="AE24" i="102"/>
  <c r="AH27" i="102"/>
  <c r="AD27" i="102"/>
  <c r="AH25" i="102"/>
  <c r="AD25" i="102"/>
  <c r="AH23" i="102"/>
  <c r="AD23" i="102"/>
  <c r="AG27" i="102"/>
  <c r="AG25" i="102"/>
  <c r="AG23" i="102"/>
  <c r="AI23" i="102" s="1"/>
  <c r="T23" i="102" s="1"/>
  <c r="AH26" i="102"/>
  <c r="AD26" i="102"/>
  <c r="AH24" i="102"/>
  <c r="AD24" i="102"/>
  <c r="AE26" i="102"/>
  <c r="AC23" i="102"/>
  <c r="AD20" i="102"/>
  <c r="AH20" i="102"/>
  <c r="AC20" i="102"/>
  <c r="AG20" i="102"/>
  <c r="AE20" i="102"/>
  <c r="AC22" i="102"/>
  <c r="AG22" i="102"/>
  <c r="AD22" i="102"/>
  <c r="AH22" i="102"/>
  <c r="AE22" i="102"/>
  <c r="AB52" i="102"/>
  <c r="AA52" i="102"/>
  <c r="BF22" i="114"/>
  <c r="AZ20" i="114"/>
  <c r="AZ21" i="114"/>
  <c r="BF20" i="114"/>
  <c r="BF21" i="114"/>
  <c r="AF41" i="102" l="1"/>
  <c r="S41" i="102" s="1"/>
  <c r="AF32" i="102"/>
  <c r="S32" i="102" s="1"/>
  <c r="AI25" i="102"/>
  <c r="T25" i="102" s="1"/>
  <c r="AF40" i="102"/>
  <c r="S40" i="102" s="1"/>
  <c r="AI32" i="102"/>
  <c r="T32" i="102" s="1"/>
  <c r="AF37" i="102"/>
  <c r="S37" i="102" s="1"/>
  <c r="AI31" i="102"/>
  <c r="T31" i="102" s="1"/>
  <c r="AF39" i="102"/>
  <c r="S39" i="102" s="1"/>
  <c r="AF36" i="102"/>
  <c r="S36" i="102" s="1"/>
  <c r="AI40" i="102"/>
  <c r="T40" i="102" s="1"/>
  <c r="AF23" i="102"/>
  <c r="S23" i="102" s="1"/>
  <c r="AF30" i="102"/>
  <c r="S30" i="102" s="1"/>
  <c r="AI39" i="102"/>
  <c r="T39" i="102" s="1"/>
  <c r="AF38" i="102"/>
  <c r="S38" i="102" s="1"/>
  <c r="AI38" i="102"/>
  <c r="T38" i="102" s="1"/>
  <c r="AI34" i="102"/>
  <c r="T34" i="102" s="1"/>
  <c r="AF31" i="102"/>
  <c r="S31" i="102" s="1"/>
  <c r="AI33" i="102"/>
  <c r="T33" i="102" s="1"/>
  <c r="AF35" i="102"/>
  <c r="S35" i="102" s="1"/>
  <c r="AI37" i="102"/>
  <c r="T37" i="102" s="1"/>
  <c r="AF34" i="102"/>
  <c r="S34" i="102" s="1"/>
  <c r="AI36" i="102"/>
  <c r="T36" i="102" s="1"/>
  <c r="AF33" i="102"/>
  <c r="S33" i="102" s="1"/>
  <c r="AI35" i="102"/>
  <c r="T35" i="102" s="1"/>
  <c r="AF29" i="102"/>
  <c r="S29" i="102" s="1"/>
  <c r="AF24" i="102"/>
  <c r="S24" i="102" s="1"/>
  <c r="AI26" i="102"/>
  <c r="T26" i="102" s="1"/>
  <c r="AI29" i="102"/>
  <c r="T29" i="102" s="1"/>
  <c r="AF28" i="102"/>
  <c r="S28" i="102" s="1"/>
  <c r="AI30" i="102"/>
  <c r="T30" i="102" s="1"/>
  <c r="AI20" i="102"/>
  <c r="T20" i="102" s="1"/>
  <c r="AI27" i="102"/>
  <c r="T27" i="102" s="1"/>
  <c r="AI28" i="102"/>
  <c r="T28" i="102" s="1"/>
  <c r="AF20" i="102"/>
  <c r="S20" i="102" s="1"/>
  <c r="AF27" i="102"/>
  <c r="S27" i="102" s="1"/>
  <c r="AF26" i="102"/>
  <c r="S26" i="102" s="1"/>
  <c r="AF25" i="102"/>
  <c r="S25" i="102" s="1"/>
  <c r="AI24" i="102"/>
  <c r="T24" i="102" s="1"/>
  <c r="AI22" i="102"/>
  <c r="T22" i="102" s="1"/>
  <c r="AF22" i="102"/>
  <c r="S22" i="102" s="1"/>
  <c r="AN22" i="109"/>
  <c r="AL22" i="109" s="1"/>
  <c r="AM22" i="109"/>
  <c r="AK22" i="109"/>
  <c r="AH22" i="109"/>
  <c r="AG22" i="109"/>
  <c r="Y22" i="109"/>
  <c r="AO22" i="109" s="1"/>
  <c r="AN21" i="109"/>
  <c r="AL21" i="109" s="1"/>
  <c r="AM21" i="109"/>
  <c r="AK21" i="109"/>
  <c r="AH21" i="109"/>
  <c r="AG21" i="109"/>
  <c r="Y21" i="109"/>
  <c r="AO21" i="109" s="1"/>
  <c r="AN20" i="109"/>
  <c r="AL20" i="109" s="1"/>
  <c r="AM20" i="109"/>
  <c r="AK20" i="109"/>
  <c r="AH20" i="109"/>
  <c r="AG20" i="109"/>
  <c r="AN19" i="109"/>
  <c r="AL19" i="109" s="1"/>
  <c r="AM19" i="109"/>
  <c r="AK19" i="109"/>
  <c r="AH19" i="109"/>
  <c r="AG19" i="109"/>
  <c r="AN18" i="109"/>
  <c r="AL18" i="109" s="1"/>
  <c r="AM18" i="109"/>
  <c r="AK18" i="109"/>
  <c r="AH18" i="109"/>
  <c r="AG18" i="109"/>
  <c r="Y8" i="109"/>
  <c r="AG8" i="109"/>
  <c r="AH8" i="109"/>
  <c r="AK8" i="109"/>
  <c r="AM8" i="109"/>
  <c r="AN8" i="109"/>
  <c r="AL8" i="109" s="1"/>
  <c r="AG9" i="109"/>
  <c r="AH9" i="109"/>
  <c r="AK9" i="109"/>
  <c r="AM9" i="109"/>
  <c r="AN9" i="109"/>
  <c r="AO8" i="109" l="1"/>
  <c r="AL9" i="109"/>
  <c r="AJ19" i="109"/>
  <c r="Y19" i="109" s="1"/>
  <c r="AO19" i="109" s="1"/>
  <c r="AJ21" i="109"/>
  <c r="AJ18" i="109"/>
  <c r="Y18" i="109" s="1"/>
  <c r="AJ8" i="109"/>
  <c r="AJ20" i="109"/>
  <c r="Y20" i="109" s="1"/>
  <c r="AO20" i="109" s="1"/>
  <c r="AJ22" i="109"/>
  <c r="AJ9" i="109"/>
  <c r="Y9" i="109" s="1"/>
  <c r="AA8" i="102"/>
  <c r="AB8" i="102"/>
  <c r="AA10" i="102"/>
  <c r="AB10" i="102"/>
  <c r="AA11" i="102"/>
  <c r="AB11" i="102"/>
  <c r="AA12" i="102"/>
  <c r="AB12" i="102"/>
  <c r="AA13" i="102"/>
  <c r="AB13" i="102"/>
  <c r="AA14" i="102"/>
  <c r="AB14" i="102"/>
  <c r="AA18" i="102"/>
  <c r="AB18" i="102"/>
  <c r="AA19" i="102"/>
  <c r="AB19" i="102"/>
  <c r="AA21" i="102"/>
  <c r="AB21" i="102"/>
  <c r="AO9" i="109" l="1"/>
  <c r="AO18" i="109"/>
  <c r="AP18" i="109" s="1"/>
  <c r="Z8" i="102"/>
  <c r="Z9" i="102"/>
  <c r="Z10" i="102"/>
  <c r="Z11" i="102"/>
  <c r="Z12" i="102"/>
  <c r="Z13" i="102"/>
  <c r="Z14" i="102"/>
  <c r="Z15" i="102"/>
  <c r="Z16" i="102"/>
  <c r="Z17" i="102"/>
  <c r="Z18" i="102"/>
  <c r="Z19" i="102"/>
  <c r="Z21" i="102"/>
  <c r="Z7" i="102"/>
  <c r="AQ18" i="109" l="1"/>
  <c r="F39" i="109" s="1"/>
  <c r="AN19" i="114" s="1"/>
  <c r="M43" i="102"/>
  <c r="K43" i="102" s="1"/>
  <c r="J43" i="102" s="1"/>
  <c r="M42" i="102"/>
  <c r="W8" i="102"/>
  <c r="W9" i="102"/>
  <c r="W10" i="102"/>
  <c r="W11" i="102"/>
  <c r="W12" i="102"/>
  <c r="W13" i="102"/>
  <c r="W14" i="102"/>
  <c r="W15" i="102"/>
  <c r="W16" i="102"/>
  <c r="W17" i="102"/>
  <c r="W18" i="102"/>
  <c r="W19" i="102"/>
  <c r="W21" i="102"/>
  <c r="W7" i="102"/>
  <c r="K42" i="102" l="1"/>
  <c r="J42" i="102" s="1"/>
  <c r="N21" i="112"/>
  <c r="N22" i="112"/>
  <c r="N23" i="112"/>
  <c r="N24" i="112"/>
  <c r="N25" i="112"/>
  <c r="Z46" i="102" l="1"/>
  <c r="Y46" i="102"/>
  <c r="AD49" i="102" s="1"/>
  <c r="O21" i="112"/>
  <c r="P21" i="112" s="1"/>
  <c r="V8" i="102"/>
  <c r="V9" i="102"/>
  <c r="V10" i="102"/>
  <c r="V11" i="102"/>
  <c r="V12" i="102"/>
  <c r="V13" i="102"/>
  <c r="V14" i="102"/>
  <c r="V15" i="102"/>
  <c r="V16" i="102"/>
  <c r="V17" i="102"/>
  <c r="V18" i="102"/>
  <c r="V19" i="102"/>
  <c r="V21" i="102"/>
  <c r="V7" i="102"/>
  <c r="X46" i="102" l="1"/>
  <c r="C50" i="102" s="1"/>
  <c r="AN15" i="114" s="1"/>
  <c r="AE51" i="102"/>
  <c r="F52" i="102" s="1"/>
  <c r="AE50" i="102"/>
  <c r="F51" i="102" s="1"/>
  <c r="AE49" i="102"/>
  <c r="F50" i="102" s="1"/>
  <c r="AE52" i="102"/>
  <c r="F53" i="102" s="1"/>
  <c r="E50" i="102"/>
  <c r="AD50" i="102"/>
  <c r="E51" i="102" s="1"/>
  <c r="AD51" i="102"/>
  <c r="E52" i="102" s="1"/>
  <c r="AD52" i="102"/>
  <c r="E53" i="102" s="1"/>
  <c r="AA9" i="102" l="1"/>
  <c r="AB9" i="102"/>
  <c r="AG9" i="102"/>
  <c r="AG11" i="102"/>
  <c r="AG13" i="102"/>
  <c r="AG15" i="102"/>
  <c r="AG17" i="102"/>
  <c r="AG19" i="102"/>
  <c r="AD8" i="102"/>
  <c r="AD12" i="102"/>
  <c r="AD16" i="102"/>
  <c r="AD21" i="102"/>
  <c r="AE10" i="102"/>
  <c r="AE14" i="102"/>
  <c r="AE18" i="102"/>
  <c r="AE7" i="102"/>
  <c r="AC11" i="102"/>
  <c r="AC15" i="102"/>
  <c r="AC19" i="102"/>
  <c r="AD7" i="102"/>
  <c r="AH9" i="102"/>
  <c r="AH11" i="102"/>
  <c r="AH13" i="102"/>
  <c r="AH15" i="102"/>
  <c r="AH17" i="102"/>
  <c r="AH19" i="102"/>
  <c r="AD9" i="102"/>
  <c r="AD13" i="102"/>
  <c r="AD17" i="102"/>
  <c r="AE11" i="102"/>
  <c r="AE15" i="102"/>
  <c r="AE19" i="102"/>
  <c r="AC8" i="102"/>
  <c r="AC12" i="102"/>
  <c r="AC16" i="102"/>
  <c r="AC21" i="102"/>
  <c r="AG8" i="102"/>
  <c r="AG10" i="102"/>
  <c r="AG12" i="102"/>
  <c r="AG14" i="102"/>
  <c r="AG16" i="102"/>
  <c r="AG18" i="102"/>
  <c r="AG21" i="102"/>
  <c r="AH7" i="102"/>
  <c r="AD10" i="102"/>
  <c r="AD14" i="102"/>
  <c r="AD18" i="102"/>
  <c r="AE8" i="102"/>
  <c r="AE12" i="102"/>
  <c r="AE16" i="102"/>
  <c r="AE21" i="102"/>
  <c r="AC9" i="102"/>
  <c r="AC13" i="102"/>
  <c r="AC17" i="102"/>
  <c r="AH8" i="102"/>
  <c r="AH16" i="102"/>
  <c r="AD11" i="102"/>
  <c r="AE13" i="102"/>
  <c r="AC14" i="102"/>
  <c r="AH10" i="102"/>
  <c r="AH18" i="102"/>
  <c r="AD15" i="102"/>
  <c r="AE17" i="102"/>
  <c r="AC18" i="102"/>
  <c r="AH12" i="102"/>
  <c r="AH21" i="102"/>
  <c r="AD19" i="102"/>
  <c r="AC7" i="102"/>
  <c r="AH14" i="102"/>
  <c r="AG7" i="102"/>
  <c r="AE9" i="102"/>
  <c r="AC10" i="102"/>
  <c r="AA15" i="102"/>
  <c r="AB15" i="102"/>
  <c r="AA17" i="102"/>
  <c r="AB17" i="102"/>
  <c r="AA16" i="102"/>
  <c r="AA7" i="102"/>
  <c r="AB16" i="102"/>
  <c r="AB7" i="102"/>
  <c r="AF10" i="102" l="1"/>
  <c r="S10" i="102" s="1"/>
  <c r="AI10" i="102"/>
  <c r="T10" i="102" s="1"/>
  <c r="AI13" i="102"/>
  <c r="T13" i="102" s="1"/>
  <c r="AF18" i="102"/>
  <c r="S18" i="102" s="1"/>
  <c r="AF13" i="102"/>
  <c r="S13" i="102" s="1"/>
  <c r="AI8" i="102"/>
  <c r="T8" i="102" s="1"/>
  <c r="AF19" i="102"/>
  <c r="S19" i="102" s="1"/>
  <c r="AI19" i="102"/>
  <c r="T19" i="102" s="1"/>
  <c r="AI11" i="102"/>
  <c r="T11" i="102" s="1"/>
  <c r="AF14" i="102"/>
  <c r="S14" i="102" s="1"/>
  <c r="AI14" i="102"/>
  <c r="T14" i="102" s="1"/>
  <c r="AF21" i="102"/>
  <c r="S21" i="102" s="1"/>
  <c r="AF17" i="102"/>
  <c r="S17" i="102" s="1"/>
  <c r="AF15" i="102"/>
  <c r="S15" i="102" s="1"/>
  <c r="AI17" i="102"/>
  <c r="T17" i="102" s="1"/>
  <c r="AI9" i="102"/>
  <c r="T9" i="102" s="1"/>
  <c r="AI12" i="102"/>
  <c r="T12" i="102" s="1"/>
  <c r="AF11" i="102"/>
  <c r="S11" i="102" s="1"/>
  <c r="AI15" i="102"/>
  <c r="T15" i="102" s="1"/>
  <c r="AI21" i="102"/>
  <c r="T21" i="102" s="1"/>
  <c r="AF16" i="102"/>
  <c r="S16" i="102" s="1"/>
  <c r="AF8" i="102"/>
  <c r="S8" i="102" s="1"/>
  <c r="AI18" i="102"/>
  <c r="T18" i="102" s="1"/>
  <c r="AF12" i="102"/>
  <c r="S12" i="102" s="1"/>
  <c r="AI16" i="102"/>
  <c r="T16" i="102" s="1"/>
  <c r="AF9" i="102"/>
  <c r="S9" i="102" s="1"/>
  <c r="AF7" i="102"/>
  <c r="S7" i="102" s="1"/>
  <c r="AI7" i="102"/>
  <c r="T7" i="102" s="1"/>
  <c r="T49" i="102" l="1"/>
  <c r="AB46" i="102" s="1"/>
  <c r="AE46" i="102" s="1"/>
  <c r="H50" i="102" s="1"/>
  <c r="S49" i="102"/>
  <c r="AA46" i="102" s="1"/>
  <c r="AD46" i="102" s="1"/>
  <c r="G50" i="102" s="1"/>
  <c r="AP18" i="114" s="1"/>
  <c r="N17" i="112"/>
  <c r="N16" i="112"/>
  <c r="N15" i="112"/>
  <c r="N14" i="112"/>
  <c r="N13" i="112"/>
  <c r="N6" i="112"/>
  <c r="N7" i="112"/>
  <c r="N8" i="112"/>
  <c r="N9" i="112"/>
  <c r="N5" i="112"/>
  <c r="AP19" i="114" l="1"/>
  <c r="AR19" i="114"/>
  <c r="AR18" i="114"/>
  <c r="AR21" i="114"/>
  <c r="AR20" i="114"/>
  <c r="AP21" i="114"/>
  <c r="AP20" i="114"/>
  <c r="O13" i="112"/>
  <c r="P13" i="112" s="1"/>
  <c r="C31" i="112" s="1"/>
  <c r="C32" i="112"/>
  <c r="O5" i="112"/>
  <c r="P5" i="112" s="1"/>
  <c r="C30" i="112" s="1"/>
  <c r="AG6" i="109"/>
  <c r="AN6" i="109"/>
  <c r="AM6" i="109"/>
  <c r="AK6" i="109"/>
  <c r="AG7" i="109"/>
  <c r="AG10" i="109"/>
  <c r="AH6" i="109"/>
  <c r="AN16" i="114" l="1"/>
  <c r="D31" i="112"/>
  <c r="AP13" i="114" s="1"/>
  <c r="E31" i="112"/>
  <c r="AR13" i="114" s="1"/>
  <c r="AN13" i="114"/>
  <c r="E30" i="112"/>
  <c r="AR12" i="114" s="1"/>
  <c r="D30" i="112"/>
  <c r="AP12" i="114" s="1"/>
  <c r="AN12" i="114"/>
  <c r="AL6" i="109"/>
  <c r="AJ6" i="109"/>
  <c r="Y6" i="109" s="1"/>
  <c r="AN10" i="109"/>
  <c r="AM10" i="109"/>
  <c r="AK10" i="109"/>
  <c r="AH10" i="109"/>
  <c r="AN7" i="109"/>
  <c r="AM7" i="109"/>
  <c r="AK7" i="109"/>
  <c r="AH7" i="109"/>
  <c r="AQ6" i="114" l="1"/>
  <c r="I16" i="114" s="1"/>
  <c r="AQ7" i="114"/>
  <c r="I17" i="114" s="1"/>
  <c r="AR7" i="114"/>
  <c r="L17" i="114" s="1"/>
  <c r="AR6" i="114"/>
  <c r="L16" i="114" s="1"/>
  <c r="AL7" i="109"/>
  <c r="AO6" i="109"/>
  <c r="AL10" i="109"/>
  <c r="AJ10" i="109"/>
  <c r="Y10" i="109" s="1"/>
  <c r="AO10" i="109" s="1"/>
  <c r="AJ7" i="109"/>
  <c r="Y7" i="109" s="1"/>
  <c r="AO7" i="109" l="1"/>
  <c r="AP6" i="109" s="1"/>
  <c r="AQ6" i="109" l="1"/>
  <c r="F38" i="109" s="1"/>
  <c r="AN20" i="114" l="1"/>
  <c r="AR5" i="114" l="1"/>
  <c r="L15" i="114" s="1"/>
  <c r="AQ5" i="114"/>
  <c r="I15" i="114" s="1"/>
  <c r="O15" i="114" l="1"/>
  <c r="U15" i="114" s="1"/>
  <c r="O16" i="114" l="1"/>
  <c r="U16" i="114" s="1"/>
  <c r="O17" i="114"/>
</calcChain>
</file>

<file path=xl/sharedStrings.xml><?xml version="1.0" encoding="utf-8"?>
<sst xmlns="http://schemas.openxmlformats.org/spreadsheetml/2006/main" count="539" uniqueCount="371">
  <si>
    <t>階</t>
    <rPh sb="0" eb="1">
      <t>カイ</t>
    </rPh>
    <phoneticPr fontId="2"/>
  </si>
  <si>
    <t>熱貫流率</t>
    <rPh sb="0" eb="1">
      <t>ネツ</t>
    </rPh>
    <rPh sb="1" eb="3">
      <t>カンリュウ</t>
    </rPh>
    <rPh sb="3" eb="4">
      <t>リツ</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</si>
  <si>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</si>
  <si>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</si>
  <si>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</si>
  <si>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</si>
  <si>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</si>
  <si>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断熱材
熱抵抗
Ｒ１</t>
    <rPh sb="0" eb="3">
      <t>ダンネツザイ</t>
    </rPh>
    <rPh sb="4" eb="5">
      <t>ネツ</t>
    </rPh>
    <rPh sb="5" eb="7">
      <t>テイコウ</t>
    </rPh>
    <phoneticPr fontId="2"/>
  </si>
  <si>
    <t>断熱材
熱抵抗
Ｒ２</t>
    <rPh sb="0" eb="3">
      <t>ダンネツザイ</t>
    </rPh>
    <rPh sb="4" eb="5">
      <t>ネツ</t>
    </rPh>
    <rPh sb="5" eb="7">
      <t>テイコウ</t>
    </rPh>
    <phoneticPr fontId="2"/>
  </si>
  <si>
    <t>断熱材
熱抵抗
Ｒ３</t>
    <rPh sb="0" eb="3">
      <t>ダンネツザイ</t>
    </rPh>
    <rPh sb="4" eb="5">
      <t>ネツ</t>
    </rPh>
    <rPh sb="5" eb="7">
      <t>テイコウ</t>
    </rPh>
    <phoneticPr fontId="2"/>
  </si>
  <si>
    <t>断熱材
熱抵抗
Ｒ４</t>
    <rPh sb="0" eb="3">
      <t>ダンネツザイ</t>
    </rPh>
    <rPh sb="4" eb="5">
      <t>ネツ</t>
    </rPh>
    <rPh sb="5" eb="7">
      <t>テイコウ</t>
    </rPh>
    <phoneticPr fontId="2"/>
  </si>
  <si>
    <t>基礎高
Ｈ１</t>
    <rPh sb="0" eb="2">
      <t>キソ</t>
    </rPh>
    <rPh sb="2" eb="3">
      <t>タカ</t>
    </rPh>
    <phoneticPr fontId="2"/>
  </si>
  <si>
    <t>底盤高
Ｈ２</t>
    <rPh sb="0" eb="1">
      <t>テイ</t>
    </rPh>
    <rPh sb="1" eb="2">
      <t>バン</t>
    </rPh>
    <rPh sb="2" eb="3">
      <t>タカ</t>
    </rPh>
    <phoneticPr fontId="2"/>
  </si>
  <si>
    <t>断熱材
根入れ
Ｗ１</t>
    <rPh sb="0" eb="3">
      <t>ダンネツザイ</t>
    </rPh>
    <rPh sb="4" eb="5">
      <t>ネ</t>
    </rPh>
    <rPh sb="5" eb="6">
      <t>イ</t>
    </rPh>
    <phoneticPr fontId="2"/>
  </si>
  <si>
    <t>断熱材
折返し
Ｗ２</t>
    <rPh sb="0" eb="3">
      <t>ダンネツザイ</t>
    </rPh>
    <rPh sb="4" eb="6">
      <t>オリカエ</t>
    </rPh>
    <phoneticPr fontId="2"/>
  </si>
  <si>
    <t>断熱材
折返し
Ｗ３</t>
    <rPh sb="0" eb="3">
      <t>ダンネツザイ</t>
    </rPh>
    <rPh sb="4" eb="6">
      <t>オリカエ</t>
    </rPh>
    <phoneticPr fontId="2"/>
  </si>
  <si>
    <t>　注１：上記各部の寸法は下図の寸法等（長さｍ、熱抵抗㎡K/W）を入力して下さい。</t>
    <rPh sb="1" eb="2">
      <t>チュウ</t>
    </rPh>
    <rPh sb="4" eb="6">
      <t>ジョウキ</t>
    </rPh>
    <rPh sb="6" eb="8">
      <t>カクブ</t>
    </rPh>
    <rPh sb="9" eb="11">
      <t>スンポウ</t>
    </rPh>
    <rPh sb="12" eb="14">
      <t>カズ</t>
    </rPh>
    <rPh sb="15" eb="17">
      <t>スンポウ</t>
    </rPh>
    <rPh sb="17" eb="18">
      <t>トウ</t>
    </rPh>
    <rPh sb="19" eb="20">
      <t>ナガ</t>
    </rPh>
    <rPh sb="23" eb="24">
      <t>ネツ</t>
    </rPh>
    <rPh sb="24" eb="26">
      <t>テイコウ</t>
    </rPh>
    <rPh sb="32" eb="34">
      <t>ニュウリョク</t>
    </rPh>
    <rPh sb="36" eb="37">
      <t>クダ</t>
    </rPh>
    <phoneticPr fontId="2"/>
  </si>
  <si>
    <t>H1≦0.4</t>
    <phoneticPr fontId="2"/>
  </si>
  <si>
    <t>W≦0.9</t>
    <phoneticPr fontId="2"/>
  </si>
  <si>
    <t>基準値</t>
  </si>
  <si>
    <t>判定</t>
  </si>
  <si>
    <t>等級４</t>
    <rPh sb="0" eb="2">
      <t>トウキュウ</t>
    </rPh>
    <phoneticPr fontId="2"/>
  </si>
  <si>
    <t>等級３</t>
    <rPh sb="0" eb="2">
      <t>トウキュウ</t>
    </rPh>
    <phoneticPr fontId="2"/>
  </si>
  <si>
    <t>等級２</t>
    <rPh sb="0" eb="2">
      <t>トウキュウ</t>
    </rPh>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</si>
  <si>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</si>
  <si>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</si>
  <si>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</si>
  <si>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</si>
  <si>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</si>
  <si>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</si>
  <si>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</si>
  <si>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</si>
  <si>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</si>
  <si>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</si>
  <si>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</si>
  <si>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</si>
  <si>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</si>
  <si>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計</t>
    <rPh sb="0" eb="1">
      <t>ケイ</t>
    </rPh>
    <phoneticPr fontId="2"/>
  </si>
  <si>
    <t>‐適用範囲：木造戸建ての住宅‐</t>
    <rPh sb="6" eb="8">
      <t>モクゾウ</t>
    </rPh>
    <phoneticPr fontId="2"/>
  </si>
  <si>
    <t>熱貫流率
（U値）</t>
    <rPh sb="0" eb="1">
      <t>ネツ</t>
    </rPh>
    <rPh sb="1" eb="3">
      <t>カンリュウ</t>
    </rPh>
    <rPh sb="3" eb="4">
      <t>リツ</t>
    </rPh>
    <rPh sb="7" eb="8">
      <t>アタイ</t>
    </rPh>
    <phoneticPr fontId="2"/>
  </si>
  <si>
    <t>垂直面
日射熱
取得率
（η値）</t>
    <rPh sb="0" eb="2">
      <t>スイチョク</t>
    </rPh>
    <rPh sb="2" eb="3">
      <t>メン</t>
    </rPh>
    <rPh sb="4" eb="6">
      <t>ニッシャ</t>
    </rPh>
    <rPh sb="6" eb="7">
      <t>ネツ</t>
    </rPh>
    <rPh sb="8" eb="11">
      <t>シュトクリツ</t>
    </rPh>
    <rPh sb="14" eb="15">
      <t>アタイ</t>
    </rPh>
    <phoneticPr fontId="2"/>
  </si>
  <si>
    <t>窓記号</t>
    <rPh sb="0" eb="1">
      <t>マド</t>
    </rPh>
    <rPh sb="1" eb="3">
      <t>キゴウ</t>
    </rPh>
    <phoneticPr fontId="2"/>
  </si>
  <si>
    <t>設置階</t>
    <rPh sb="0" eb="2">
      <t>セッチ</t>
    </rPh>
    <rPh sb="2" eb="3">
      <t>カイ</t>
    </rPh>
    <phoneticPr fontId="2"/>
  </si>
  <si>
    <t>方位</t>
    <rPh sb="0" eb="2">
      <t>ホウイ</t>
    </rPh>
    <phoneticPr fontId="2"/>
  </si>
  <si>
    <t>幅</t>
    <rPh sb="0" eb="1">
      <t>ハバ</t>
    </rPh>
    <phoneticPr fontId="2"/>
  </si>
  <si>
    <t>Z</t>
    <phoneticPr fontId="2"/>
  </si>
  <si>
    <t>ｙ1</t>
    <phoneticPr fontId="2"/>
  </si>
  <si>
    <t>ｙ2</t>
    <phoneticPr fontId="2"/>
  </si>
  <si>
    <t>窓</t>
    <rPh sb="0" eb="1">
      <t>マド</t>
    </rPh>
    <phoneticPr fontId="2"/>
  </si>
  <si>
    <t>冷房期</t>
    <rPh sb="0" eb="2">
      <t>レイボウ</t>
    </rPh>
    <rPh sb="2" eb="3">
      <t>キ</t>
    </rPh>
    <phoneticPr fontId="2"/>
  </si>
  <si>
    <t>暖房期</t>
    <rPh sb="0" eb="2">
      <t>ダンボウ</t>
    </rPh>
    <rPh sb="2" eb="3">
      <t>キ</t>
    </rPh>
    <phoneticPr fontId="2"/>
  </si>
  <si>
    <t>ドア</t>
    <phoneticPr fontId="2"/>
  </si>
  <si>
    <t>熱貫流率</t>
    <rPh sb="0" eb="1">
      <t>ネツ</t>
    </rPh>
    <rPh sb="1" eb="3">
      <t>カンリュウ</t>
    </rPh>
    <rPh sb="3" eb="4">
      <t>リツ</t>
    </rPh>
    <phoneticPr fontId="2"/>
  </si>
  <si>
    <t>熱貫流率（U値）</t>
    <rPh sb="0" eb="1">
      <t>ネツ</t>
    </rPh>
    <rPh sb="1" eb="3">
      <t>カンリュウ</t>
    </rPh>
    <rPh sb="3" eb="4">
      <t>リツ</t>
    </rPh>
    <rPh sb="6" eb="7">
      <t>アタイ</t>
    </rPh>
    <phoneticPr fontId="2"/>
  </si>
  <si>
    <t>外壁の入力</t>
    <rPh sb="0" eb="2">
      <t>ガイヘキ</t>
    </rPh>
    <rPh sb="3" eb="5">
      <t>ニュウリョク</t>
    </rPh>
    <phoneticPr fontId="2"/>
  </si>
  <si>
    <t>該当部位</t>
    <rPh sb="0" eb="2">
      <t>ガイトウ</t>
    </rPh>
    <rPh sb="2" eb="4">
      <t>ブイ</t>
    </rPh>
    <phoneticPr fontId="2"/>
  </si>
  <si>
    <t>屋根・天井の入力</t>
    <rPh sb="0" eb="2">
      <t>ヤネ</t>
    </rPh>
    <rPh sb="3" eb="5">
      <t>テンジョウ</t>
    </rPh>
    <rPh sb="6" eb="8">
      <t>ニュウリョク</t>
    </rPh>
    <phoneticPr fontId="2"/>
  </si>
  <si>
    <t>温度差係数</t>
    <rPh sb="0" eb="3">
      <t>オンドサ</t>
    </rPh>
    <rPh sb="3" eb="5">
      <t>ケイスウ</t>
    </rPh>
    <phoneticPr fontId="2"/>
  </si>
  <si>
    <t>床の入力</t>
    <rPh sb="0" eb="1">
      <t>ユカ</t>
    </rPh>
    <rPh sb="2" eb="4">
      <t>ニュウリョク</t>
    </rPh>
    <phoneticPr fontId="2"/>
  </si>
  <si>
    <t>屋根・天井</t>
    <rPh sb="0" eb="2">
      <t>ヤネ</t>
    </rPh>
    <rPh sb="3" eb="5">
      <t>テンジョウ</t>
    </rPh>
    <phoneticPr fontId="2"/>
  </si>
  <si>
    <t>外壁</t>
    <rPh sb="0" eb="2">
      <t>ガイヘキ</t>
    </rPh>
    <phoneticPr fontId="2"/>
  </si>
  <si>
    <t>床</t>
    <rPh sb="0" eb="1">
      <t>ユカ</t>
    </rPh>
    <phoneticPr fontId="2"/>
  </si>
  <si>
    <t>備考</t>
    <rPh sb="0" eb="2">
      <t>ビコウ</t>
    </rPh>
    <phoneticPr fontId="2"/>
  </si>
  <si>
    <t>ドア記号</t>
    <rPh sb="2" eb="4">
      <t>キゴウ</t>
    </rPh>
    <phoneticPr fontId="2"/>
  </si>
  <si>
    <t>熱貫流率
（U値）</t>
    <phoneticPr fontId="2"/>
  </si>
  <si>
    <t>（地域の区分）</t>
    <rPh sb="1" eb="3">
      <t>チイキ</t>
    </rPh>
    <rPh sb="4" eb="6">
      <t>クブン</t>
    </rPh>
    <phoneticPr fontId="2"/>
  </si>
  <si>
    <t>シート２　外皮（開口部除く）に係る情報の入力</t>
    <rPh sb="5" eb="7">
      <t>ガイヒ</t>
    </rPh>
    <rPh sb="8" eb="11">
      <t>カイコウブ</t>
    </rPh>
    <rPh sb="11" eb="12">
      <t>ノゾ</t>
    </rPh>
    <rPh sb="15" eb="16">
      <t>カカ</t>
    </rPh>
    <rPh sb="17" eb="19">
      <t>ジョウホウ</t>
    </rPh>
    <rPh sb="20" eb="22">
      <t>ニュウリョク</t>
    </rPh>
    <phoneticPr fontId="2"/>
  </si>
  <si>
    <t>シート１　開口部に係る情報の入力</t>
    <rPh sb="5" eb="8">
      <t>カイコウブ</t>
    </rPh>
    <rPh sb="9" eb="10">
      <t>カカ</t>
    </rPh>
    <rPh sb="11" eb="13">
      <t>ジョウホウ</t>
    </rPh>
    <rPh sb="14" eb="16">
      <t>ニュウリョク</t>
    </rPh>
    <phoneticPr fontId="2"/>
  </si>
  <si>
    <t>シート３　土間床等の外周部に係る情報の入力</t>
    <rPh sb="10" eb="12">
      <t>ガイシュウ</t>
    </rPh>
    <rPh sb="12" eb="13">
      <t>ブ</t>
    </rPh>
    <rPh sb="14" eb="15">
      <t>カカ</t>
    </rPh>
    <rPh sb="16" eb="18">
      <t>ジョウホウ</t>
    </rPh>
    <rPh sb="19" eb="21">
      <t>ニュウリョク</t>
    </rPh>
    <phoneticPr fontId="2"/>
  </si>
  <si>
    <t>線熱貫流率</t>
    <rPh sb="0" eb="1">
      <t>セン</t>
    </rPh>
    <rPh sb="1" eb="2">
      <t>ネツ</t>
    </rPh>
    <rPh sb="2" eb="4">
      <t>カンリュウ</t>
    </rPh>
    <rPh sb="4" eb="5">
      <t>リツ</t>
    </rPh>
    <phoneticPr fontId="2"/>
  </si>
  <si>
    <t>部位</t>
    <rPh sb="0" eb="2">
      <t>ブイ</t>
    </rPh>
    <phoneticPr fontId="2"/>
  </si>
  <si>
    <t>開口部種別</t>
    <rPh sb="0" eb="3">
      <t>カイコウブ</t>
    </rPh>
    <rPh sb="3" eb="5">
      <t>シュベツ</t>
    </rPh>
    <phoneticPr fontId="2"/>
  </si>
  <si>
    <t>部位種別</t>
    <rPh sb="0" eb="2">
      <t>ブイ</t>
    </rPh>
    <rPh sb="2" eb="4">
      <t>シュベツ</t>
    </rPh>
    <phoneticPr fontId="2"/>
  </si>
  <si>
    <t>線熱
貫流率</t>
    <rPh sb="0" eb="1">
      <t>セン</t>
    </rPh>
    <rPh sb="1" eb="2">
      <t>ネツ</t>
    </rPh>
    <rPh sb="3" eb="5">
      <t>カンリュウ</t>
    </rPh>
    <rPh sb="5" eb="6">
      <t>リツ</t>
    </rPh>
    <phoneticPr fontId="2"/>
  </si>
  <si>
    <t>温度差
係数</t>
    <rPh sb="0" eb="3">
      <t>オンドサ</t>
    </rPh>
    <rPh sb="4" eb="6">
      <t>ケイスウ</t>
    </rPh>
    <phoneticPr fontId="2"/>
  </si>
  <si>
    <t>デフォルト値</t>
    <rPh sb="5" eb="6">
      <t>アタイ</t>
    </rPh>
    <phoneticPr fontId="2"/>
  </si>
  <si>
    <t>部位名等</t>
    <rPh sb="0" eb="2">
      <t>ブイ</t>
    </rPh>
    <rPh sb="2" eb="3">
      <t>メイ</t>
    </rPh>
    <rPh sb="3" eb="4">
      <t>トウ</t>
    </rPh>
    <phoneticPr fontId="2"/>
  </si>
  <si>
    <t>デフォルト値</t>
    <rPh sb="5" eb="6">
      <t>チ</t>
    </rPh>
    <phoneticPr fontId="2"/>
  </si>
  <si>
    <t>適用計算式</t>
    <rPh sb="0" eb="2">
      <t>テキヨウ</t>
    </rPh>
    <rPh sb="2" eb="4">
      <t>ケイサン</t>
    </rPh>
    <rPh sb="4" eb="5">
      <t>シキ</t>
    </rPh>
    <phoneticPr fontId="2"/>
  </si>
  <si>
    <t>（１２）２</t>
    <phoneticPr fontId="2"/>
  </si>
  <si>
    <t>（１２）１</t>
    <phoneticPr fontId="2"/>
  </si>
  <si>
    <t>（１０）</t>
    <phoneticPr fontId="2"/>
  </si>
  <si>
    <t>（１２）</t>
    <phoneticPr fontId="2"/>
  </si>
  <si>
    <t>温度差係数×線熱貫流率</t>
    <rPh sb="0" eb="3">
      <t>オンドサ</t>
    </rPh>
    <rPh sb="3" eb="5">
      <t>ケイスウ</t>
    </rPh>
    <rPh sb="6" eb="7">
      <t>セン</t>
    </rPh>
    <rPh sb="7" eb="8">
      <t>ネツ</t>
    </rPh>
    <rPh sb="8" eb="10">
      <t>カンリュウ</t>
    </rPh>
    <rPh sb="10" eb="11">
      <t>リツ</t>
    </rPh>
    <phoneticPr fontId="2"/>
  </si>
  <si>
    <t>MAX</t>
    <phoneticPr fontId="2"/>
  </si>
  <si>
    <t>行番号</t>
    <rPh sb="0" eb="3">
      <t>ギョウバンゴウ</t>
    </rPh>
    <phoneticPr fontId="2"/>
  </si>
  <si>
    <t>熱貫流率×温度差係数</t>
    <rPh sb="0" eb="1">
      <t>ネツ</t>
    </rPh>
    <rPh sb="1" eb="3">
      <t>カンリュウ</t>
    </rPh>
    <rPh sb="3" eb="4">
      <t>リツ</t>
    </rPh>
    <rPh sb="5" eb="8">
      <t>オンドサ</t>
    </rPh>
    <rPh sb="8" eb="10">
      <t>ケイスウ</t>
    </rPh>
    <phoneticPr fontId="2"/>
  </si>
  <si>
    <t>定められた条件で計算</t>
    <phoneticPr fontId="2"/>
  </si>
  <si>
    <t>熱貫流率2％緩和利用</t>
    <phoneticPr fontId="2"/>
  </si>
  <si>
    <t>日射熱取得率4％緩和利用</t>
    <phoneticPr fontId="2"/>
  </si>
  <si>
    <t>垂直面日射熱取得率（η値）</t>
    <phoneticPr fontId="2"/>
  </si>
  <si>
    <t>熱貫流率（U値）</t>
    <phoneticPr fontId="2"/>
  </si>
  <si>
    <t>条件1</t>
    <rPh sb="0" eb="2">
      <t>ジョウケン</t>
    </rPh>
    <phoneticPr fontId="2"/>
  </si>
  <si>
    <t>条件2</t>
    <rPh sb="0" eb="2">
      <t>ジョウケン</t>
    </rPh>
    <phoneticPr fontId="2"/>
  </si>
  <si>
    <t>南西</t>
  </si>
  <si>
    <t>北西</t>
  </si>
  <si>
    <t>北東</t>
  </si>
  <si>
    <t>南東</t>
  </si>
  <si>
    <t>１地域</t>
    <rPh sb="1" eb="3">
      <t>チイキ</t>
    </rPh>
    <phoneticPr fontId="10"/>
  </si>
  <si>
    <t>２地域</t>
    <rPh sb="1" eb="3">
      <t>チイキ</t>
    </rPh>
    <phoneticPr fontId="10"/>
  </si>
  <si>
    <t>３地域</t>
    <rPh sb="1" eb="3">
      <t>チイキ</t>
    </rPh>
    <phoneticPr fontId="10"/>
  </si>
  <si>
    <t>４地域</t>
    <rPh sb="1" eb="3">
      <t>チイキ</t>
    </rPh>
    <phoneticPr fontId="10"/>
  </si>
  <si>
    <t>５地域</t>
    <rPh sb="1" eb="3">
      <t>チイキ</t>
    </rPh>
    <phoneticPr fontId="10"/>
  </si>
  <si>
    <t>６地域</t>
    <rPh sb="1" eb="3">
      <t>チイキ</t>
    </rPh>
    <phoneticPr fontId="10"/>
  </si>
  <si>
    <t>７地域</t>
    <rPh sb="1" eb="3">
      <t>チイキ</t>
    </rPh>
    <phoneticPr fontId="10"/>
  </si>
  <si>
    <t>８地域</t>
    <rPh sb="1" eb="3">
      <t>チイキ</t>
    </rPh>
    <phoneticPr fontId="10"/>
  </si>
  <si>
    <t>地域
区分</t>
    <phoneticPr fontId="2"/>
  </si>
  <si>
    <r>
      <rPr>
        <b/>
        <sz val="10"/>
        <color rgb="FFFF0000"/>
        <rFont val="ＭＳ Ｐゴシック"/>
        <family val="3"/>
        <charset val="128"/>
      </rPr>
      <t>垂直面</t>
    </r>
    <r>
      <rPr>
        <sz val="10"/>
        <rFont val="ＭＳ Ｐゴシック"/>
        <family val="3"/>
        <charset val="128"/>
      </rPr>
      <t>日射熱取得率</t>
    </r>
    <rPh sb="0" eb="2">
      <t>スイチョク</t>
    </rPh>
    <rPh sb="2" eb="3">
      <t>メン</t>
    </rPh>
    <rPh sb="3" eb="5">
      <t>ニッシャ</t>
    </rPh>
    <rPh sb="5" eb="6">
      <t>ネツ</t>
    </rPh>
    <rPh sb="6" eb="9">
      <t>シュトクリツ</t>
    </rPh>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</si>
  <si>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</si>
  <si>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</si>
  <si>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</si>
  <si>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</si>
  <si>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冷房期（３）</t>
    <rPh sb="0" eb="2">
      <t>レイボウ</t>
    </rPh>
    <rPh sb="2" eb="3">
      <t>キ</t>
    </rPh>
    <phoneticPr fontId="2"/>
  </si>
  <si>
    <t>暖房期（２）</t>
    <rPh sb="0" eb="2">
      <t>ダンボウ</t>
    </rPh>
    <rPh sb="2" eb="3">
      <t>キ</t>
    </rPh>
    <phoneticPr fontId="2"/>
  </si>
  <si>
    <t>デフォルト</t>
    <phoneticPr fontId="2"/>
  </si>
  <si>
    <t>床断熱住宅</t>
    <rPh sb="0" eb="1">
      <t>ユカ</t>
    </rPh>
    <rPh sb="1" eb="3">
      <t>ダンネツ</t>
    </rPh>
    <rPh sb="3" eb="5">
      <t>ジュウタク</t>
    </rPh>
    <phoneticPr fontId="12"/>
  </si>
  <si>
    <t>基礎断熱住宅</t>
    <rPh sb="0" eb="2">
      <t>キソ</t>
    </rPh>
    <rPh sb="2" eb="4">
      <t>ダンネツ</t>
    </rPh>
    <rPh sb="4" eb="6">
      <t>ジュウタク</t>
    </rPh>
    <phoneticPr fontId="12"/>
  </si>
  <si>
    <t>床断熱</t>
    <rPh sb="0" eb="1">
      <t>ユカ</t>
    </rPh>
    <rPh sb="1" eb="3">
      <t>ダンネツ</t>
    </rPh>
    <phoneticPr fontId="12"/>
  </si>
  <si>
    <t>暖房期の平均日射熱取得率</t>
    <rPh sb="0" eb="2">
      <t>ダンボウ</t>
    </rPh>
    <rPh sb="2" eb="3">
      <t>キ</t>
    </rPh>
    <rPh sb="4" eb="6">
      <t>ヘイキン</t>
    </rPh>
    <rPh sb="6" eb="8">
      <t>ニッシャ</t>
    </rPh>
    <rPh sb="8" eb="9">
      <t>ネツ</t>
    </rPh>
    <rPh sb="9" eb="12">
      <t>シュトクリツ</t>
    </rPh>
    <phoneticPr fontId="12"/>
  </si>
  <si>
    <t>冷房期の平均日射熱取得率</t>
    <rPh sb="0" eb="2">
      <t>レイボウ</t>
    </rPh>
    <rPh sb="2" eb="3">
      <t>キ</t>
    </rPh>
    <rPh sb="4" eb="6">
      <t>ヘイキン</t>
    </rPh>
    <rPh sb="6" eb="8">
      <t>ニッシャ</t>
    </rPh>
    <rPh sb="8" eb="9">
      <t>ネツ</t>
    </rPh>
    <rPh sb="9" eb="12">
      <t>シュトクリツ</t>
    </rPh>
    <phoneticPr fontId="12"/>
  </si>
  <si>
    <t>温度差係数</t>
    <rPh sb="0" eb="3">
      <t>オンドサ</t>
    </rPh>
    <rPh sb="3" eb="5">
      <t>ケイスウ</t>
    </rPh>
    <phoneticPr fontId="12"/>
  </si>
  <si>
    <t>値</t>
    <rPh sb="0" eb="1">
      <t>アタイ</t>
    </rPh>
    <phoneticPr fontId="12"/>
  </si>
  <si>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</si>
  <si>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</si>
  <si>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</si>
  <si>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</si>
  <si>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</si>
  <si>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</si>
  <si>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</si>
  <si>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</si>
  <si>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</si>
  <si>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</si>
  <si>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</si>
  <si>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</si>
  <si>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</si>
  <si>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</si>
  <si>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</si>
  <si>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</si>
  <si>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</si>
  <si>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</si>
  <si>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</si>
  <si>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</si>
  <si>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</si>
  <si>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</si>
  <si>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</si>
  <si>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</si>
  <si>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</si>
  <si>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</si>
  <si>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</si>
  <si>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</si>
  <si>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</si>
  <si>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𝑈𝑤𝑛𝑑　</t>
  </si>
  <si>
    <t xml:space="preserve">𝜂𝐻,𝑑𝑜𝑜𝑟,𝑁𝑊 </t>
  </si>
  <si>
    <t xml:space="preserve">𝜂𝐶,𝑑𝑜𝑜𝑟,𝑁𝑊 </t>
  </si>
  <si>
    <t>𝐴′𝑑𝑜𝑜𝑟,𝑁𝐸</t>
  </si>
  <si>
    <t>𝐻𝑝𝑟𝑚,𝑂𝑆</t>
  </si>
  <si>
    <t>𝑈𝑓𝑙𝑜𝑜𝑟</t>
  </si>
  <si>
    <t>𝜂𝐻,𝑑𝑜𝑜𝑟,𝑁𝐸</t>
  </si>
  <si>
    <t>𝜂𝐶,𝑑𝑜𝑜𝑟,𝑁𝐸</t>
  </si>
  <si>
    <t>𝐴′𝑑𝑜𝑜𝑟,𝑆𝐸</t>
  </si>
  <si>
    <t>－</t>
  </si>
  <si>
    <t>𝑈𝑏𝑎𝑠𝑒</t>
  </si>
  <si>
    <t xml:space="preserve">𝜂𝐻,𝑑𝑜𝑜𝑟,𝑆𝐸 </t>
  </si>
  <si>
    <t xml:space="preserve">𝜂𝐶,𝑑𝑜𝑜𝑟,𝑆𝐸 </t>
  </si>
  <si>
    <t>𝐴′𝑤𝑛𝑑,𝑆𝑊</t>
  </si>
  <si>
    <t>𝛹𝑝𝑟𝑚</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</si>
  <si>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</si>
  <si>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</si>
  <si>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</si>
  <si>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</si>
  <si>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</si>
  <si>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</si>
  <si>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</si>
  <si>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</si>
  <si>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</si>
  <si>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</si>
  <si>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𝜂𝐻,𝑏𝑎𝑠𝑒</t>
  </si>
  <si>
    <t>𝜂𝐶,𝑏𝑎𝑠𝑒</t>
  </si>
  <si>
    <t>𝐴′𝑏𝑎𝑠𝑒,𝑆𝑊</t>
  </si>
  <si>
    <t>𝐴′𝑏𝑎𝑠𝑒,𝑁𝑊</t>
  </si>
  <si>
    <t>𝐴′𝑏𝑎𝑠𝑒,𝑁𝐸</t>
  </si>
  <si>
    <t>𝐴′𝑏𝑎𝑠𝑒,𝑆𝐸</t>
  </si>
  <si>
    <t>𝐿'𝑝𝑟𝑚,𝑁𝑊</t>
  </si>
  <si>
    <t>𝐿'𝑝𝑟𝑚,𝑁𝐸</t>
  </si>
  <si>
    <t>𝐿'𝑝𝑟𝑚,𝐼𝑆</t>
  </si>
  <si>
    <t>暖房期の方位係数</t>
    <rPh sb="4" eb="6">
      <t>ホウイ</t>
    </rPh>
    <rPh sb="6" eb="8">
      <t>ケイスウ</t>
    </rPh>
    <phoneticPr fontId="12"/>
  </si>
  <si>
    <t>地域区分</t>
    <rPh sb="0" eb="2">
      <t>チイキ</t>
    </rPh>
    <rPh sb="2" eb="4">
      <t>クブン</t>
    </rPh>
    <phoneticPr fontId="2"/>
  </si>
  <si>
    <t>冷房期の方位係数</t>
    <rPh sb="4" eb="6">
      <t>ホウイ</t>
    </rPh>
    <rPh sb="6" eb="8">
      <t>ケイスウ</t>
    </rPh>
    <phoneticPr fontId="1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</si>
  <si>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</si>
  <si>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</si>
  <si>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</si>
  <si>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</si>
  <si>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</si>
  <si>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</si>
  <si>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</si>
  <si>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t>熱貫
流率</t>
    <rPh sb="0" eb="1">
      <t>ネツ</t>
    </rPh>
    <rPh sb="1" eb="2">
      <t>ヌキ</t>
    </rPh>
    <rPh sb="3" eb="4">
      <t>リュウ</t>
    </rPh>
    <rPh sb="4" eb="5">
      <t>リツ</t>
    </rPh>
    <phoneticPr fontId="2"/>
  </si>
  <si>
    <t>U値MAX↑</t>
    <rPh sb="1" eb="2">
      <t>チ</t>
    </rPh>
    <phoneticPr fontId="2"/>
  </si>
  <si>
    <t>熱貫流率２％緩和利用対象窓</t>
    <rPh sb="0" eb="1">
      <t>ネツ</t>
    </rPh>
    <rPh sb="1" eb="3">
      <t>カンリュウ</t>
    </rPh>
    <rPh sb="3" eb="4">
      <t>リツ</t>
    </rPh>
    <rPh sb="6" eb="8">
      <t>カンワ</t>
    </rPh>
    <rPh sb="8" eb="10">
      <t>リヨウ</t>
    </rPh>
    <rPh sb="10" eb="12">
      <t>タイショウ</t>
    </rPh>
    <rPh sb="12" eb="13">
      <t>マド</t>
    </rPh>
    <phoneticPr fontId="2"/>
  </si>
  <si>
    <t>日射熱取得率４％緩和利用対象窓</t>
    <rPh sb="0" eb="2">
      <t>ニッシャ</t>
    </rPh>
    <rPh sb="2" eb="3">
      <t>ネツ</t>
    </rPh>
    <rPh sb="3" eb="5">
      <t>シュトク</t>
    </rPh>
    <rPh sb="5" eb="6">
      <t>リツ</t>
    </rPh>
    <rPh sb="8" eb="10">
      <t>カンワ</t>
    </rPh>
    <rPh sb="10" eb="12">
      <t>リヨウ</t>
    </rPh>
    <rPh sb="12" eb="14">
      <t>タイショウ</t>
    </rPh>
    <rPh sb="14" eb="15">
      <t>マド</t>
    </rPh>
    <phoneticPr fontId="2"/>
  </si>
  <si>
    <t>窓の面積</t>
    <rPh sb="0" eb="1">
      <t>マド</t>
    </rPh>
    <rPh sb="2" eb="4">
      <t>メンセキ</t>
    </rPh>
    <phoneticPr fontId="2"/>
  </si>
  <si>
    <t>熱貫流率２％緩和利用</t>
    <rPh sb="0" eb="1">
      <t>ネツ</t>
    </rPh>
    <rPh sb="1" eb="3">
      <t>カンリュウ</t>
    </rPh>
    <rPh sb="3" eb="4">
      <t>リツ</t>
    </rPh>
    <rPh sb="6" eb="8">
      <t>カンワ</t>
    </rPh>
    <rPh sb="8" eb="10">
      <t>リヨウ</t>
    </rPh>
    <phoneticPr fontId="2"/>
  </si>
  <si>
    <t>日射熱取得率４％緩和利用</t>
    <rPh sb="0" eb="2">
      <t>ニッシャ</t>
    </rPh>
    <rPh sb="2" eb="3">
      <t>ネツ</t>
    </rPh>
    <rPh sb="3" eb="5">
      <t>シュトク</t>
    </rPh>
    <rPh sb="5" eb="6">
      <t>リツ</t>
    </rPh>
    <rPh sb="8" eb="10">
      <t>カンワ</t>
    </rPh>
    <rPh sb="10" eb="12">
      <t>リヨウ</t>
    </rPh>
    <phoneticPr fontId="2"/>
  </si>
  <si>
    <t>（2％緩和利用対象窓除く）</t>
    <rPh sb="3" eb="5">
      <t>カンワ</t>
    </rPh>
    <rPh sb="5" eb="7">
      <t>リヨウ</t>
    </rPh>
    <rPh sb="7" eb="9">
      <t>タイショウ</t>
    </rPh>
    <rPh sb="9" eb="10">
      <t>マド</t>
    </rPh>
    <rPh sb="10" eb="11">
      <t>ノゾ</t>
    </rPh>
    <phoneticPr fontId="2"/>
  </si>
  <si>
    <r>
      <t>　暖房期の平均日射熱取得率(η</t>
    </r>
    <r>
      <rPr>
        <vertAlign val="subscript"/>
        <sz val="10"/>
        <rFont val="HG丸ｺﾞｼｯｸM-PRO"/>
        <family val="3"/>
        <charset val="128"/>
      </rPr>
      <t>AH</t>
    </r>
    <r>
      <rPr>
        <sz val="10"/>
        <rFont val="HG丸ｺﾞｼｯｸM-PRO"/>
        <family val="3"/>
        <charset val="128"/>
      </rPr>
      <t>)</t>
    </r>
    <rPh sb="1" eb="3">
      <t>ダンボウ</t>
    </rPh>
    <phoneticPr fontId="2"/>
  </si>
  <si>
    <r>
      <t>　断熱構造</t>
    </r>
    <r>
      <rPr>
        <vertAlign val="superscript"/>
        <sz val="10"/>
        <rFont val="HG丸ｺﾞｼｯｸM-PRO"/>
        <family val="3"/>
        <charset val="128"/>
      </rPr>
      <t>（注）</t>
    </r>
    <rPh sb="1" eb="3">
      <t>ダンネツ</t>
    </rPh>
    <rPh sb="3" eb="5">
      <t>コウゾウ</t>
    </rPh>
    <rPh sb="6" eb="7">
      <t>チュウ</t>
    </rPh>
    <phoneticPr fontId="2"/>
  </si>
  <si>
    <t>緩和利用窓
がある場合
以下に窓の
大きさ入力
（m）</t>
    <rPh sb="0" eb="2">
      <t>カンワ</t>
    </rPh>
    <rPh sb="2" eb="4">
      <t>リヨウ</t>
    </rPh>
    <rPh sb="4" eb="5">
      <t>マド</t>
    </rPh>
    <rPh sb="9" eb="11">
      <t>バアイ</t>
    </rPh>
    <rPh sb="12" eb="14">
      <t>イカ</t>
    </rPh>
    <rPh sb="15" eb="16">
      <t>マド</t>
    </rPh>
    <rPh sb="18" eb="19">
      <t>オオ</t>
    </rPh>
    <rPh sb="21" eb="23">
      <t>ニュウリョク</t>
    </rPh>
    <phoneticPr fontId="2"/>
  </si>
  <si>
    <t>当該住戸の外皮の部位の面積等を用いずに外皮性能を評価する方法</t>
    <phoneticPr fontId="2"/>
  </si>
  <si>
    <t>(3a)冷房期
1-7地域の南</t>
    <rPh sb="4" eb="6">
      <t>レイボウ</t>
    </rPh>
    <rPh sb="6" eb="7">
      <t>キ</t>
    </rPh>
    <rPh sb="11" eb="13">
      <t>チイキ</t>
    </rPh>
    <rPh sb="14" eb="15">
      <t>ミナミ</t>
    </rPh>
    <phoneticPr fontId="2"/>
  </si>
  <si>
    <t>(3b)冷房期
1-7地域の南以外、
8地域の南東・南・南西以外</t>
    <rPh sb="4" eb="6">
      <t>レイボウ</t>
    </rPh>
    <rPh sb="6" eb="7">
      <t>キ</t>
    </rPh>
    <rPh sb="11" eb="13">
      <t>チイキ</t>
    </rPh>
    <rPh sb="14" eb="15">
      <t>ミナミ</t>
    </rPh>
    <rPh sb="15" eb="17">
      <t>イガイ</t>
    </rPh>
    <rPh sb="20" eb="22">
      <t>チイキ</t>
    </rPh>
    <rPh sb="23" eb="25">
      <t>ナントウ</t>
    </rPh>
    <rPh sb="26" eb="27">
      <t>ミナミ</t>
    </rPh>
    <rPh sb="28" eb="30">
      <t>ナンセイ</t>
    </rPh>
    <rPh sb="30" eb="32">
      <t>イガイ</t>
    </rPh>
    <phoneticPr fontId="2"/>
  </si>
  <si>
    <t>(3c)冷房期
8地域の南東・南・南西</t>
    <rPh sb="4" eb="6">
      <t>レイボウ</t>
    </rPh>
    <rPh sb="6" eb="7">
      <t>キ</t>
    </rPh>
    <rPh sb="9" eb="11">
      <t>チイキ</t>
    </rPh>
    <rPh sb="12" eb="14">
      <t>ナントウ</t>
    </rPh>
    <rPh sb="15" eb="16">
      <t>ミナミ</t>
    </rPh>
    <rPh sb="17" eb="19">
      <t>ナンセイ</t>
    </rPh>
    <phoneticPr fontId="2"/>
  </si>
  <si>
    <t>（2a)暖房期
1-7地域の南東・南・南西</t>
    <rPh sb="4" eb="6">
      <t>ダンボウ</t>
    </rPh>
    <rPh sb="6" eb="7">
      <t>キ</t>
    </rPh>
    <rPh sb="11" eb="13">
      <t>チイキ</t>
    </rPh>
    <rPh sb="14" eb="15">
      <t>ミナミ</t>
    </rPh>
    <rPh sb="17" eb="18">
      <t>ミナミ</t>
    </rPh>
    <rPh sb="19" eb="21">
      <t>ナンセイ</t>
    </rPh>
    <phoneticPr fontId="2"/>
  </si>
  <si>
    <t>(2b)暖房期
1-7地域の南東・南・南西以外</t>
    <rPh sb="4" eb="6">
      <t>ダンボウ</t>
    </rPh>
    <rPh sb="6" eb="7">
      <t>キ</t>
    </rPh>
    <rPh sb="21" eb="23">
      <t>イガイ</t>
    </rPh>
    <phoneticPr fontId="2"/>
  </si>
  <si>
    <t>表1(ｂ)冷房期</t>
    <rPh sb="0" eb="1">
      <t>ヒョウ</t>
    </rPh>
    <rPh sb="5" eb="7">
      <t>レイボウ</t>
    </rPh>
    <rPh sb="7" eb="8">
      <t>キ</t>
    </rPh>
    <phoneticPr fontId="2"/>
  </si>
  <si>
    <t>表1(a)暖房期</t>
    <rPh sb="0" eb="1">
      <t>ヒョウ</t>
    </rPh>
    <rPh sb="5" eb="7">
      <t>ダンボウ</t>
    </rPh>
    <rPh sb="7" eb="8">
      <t>キ</t>
    </rPh>
    <phoneticPr fontId="2"/>
  </si>
  <si>
    <t>－</t>
    <phoneticPr fontId="10"/>
  </si>
  <si>
    <t>デフォルト</t>
    <phoneticPr fontId="2"/>
  </si>
  <si>
    <t>■計算で採用した開口部に係る熱物性値</t>
    <rPh sb="1" eb="3">
      <t>ケイサン</t>
    </rPh>
    <rPh sb="4" eb="6">
      <t>サイヨウ</t>
    </rPh>
    <rPh sb="8" eb="11">
      <t>カイコウブ</t>
    </rPh>
    <rPh sb="12" eb="13">
      <t>カカ</t>
    </rPh>
    <rPh sb="14" eb="15">
      <t>ネツ</t>
    </rPh>
    <rPh sb="15" eb="17">
      <t>ブッセイ</t>
    </rPh>
    <rPh sb="17" eb="18">
      <t>チ</t>
    </rPh>
    <phoneticPr fontId="2"/>
  </si>
  <si>
    <t>■計算で採用した外皮（開口部除く）に係る熱物性値</t>
    <rPh sb="1" eb="3">
      <t>ケイサン</t>
    </rPh>
    <rPh sb="4" eb="6">
      <t>サイヨウ</t>
    </rPh>
    <rPh sb="8" eb="10">
      <t>ガイヒ</t>
    </rPh>
    <rPh sb="11" eb="14">
      <t>カイコウブ</t>
    </rPh>
    <rPh sb="14" eb="15">
      <t>ノゾ</t>
    </rPh>
    <rPh sb="18" eb="19">
      <t>カカ</t>
    </rPh>
    <rPh sb="20" eb="21">
      <t>ネツ</t>
    </rPh>
    <rPh sb="21" eb="23">
      <t>ブッセイ</t>
    </rPh>
    <rPh sb="23" eb="24">
      <t>アタイ</t>
    </rPh>
    <phoneticPr fontId="2"/>
  </si>
  <si>
    <t>■計算で採用した土間床等の外周に係る熱物性値</t>
    <rPh sb="1" eb="3">
      <t>ケイサン</t>
    </rPh>
    <rPh sb="4" eb="6">
      <t>サイヨウ</t>
    </rPh>
    <rPh sb="8" eb="10">
      <t>ドマ</t>
    </rPh>
    <rPh sb="10" eb="11">
      <t>ユカ</t>
    </rPh>
    <rPh sb="11" eb="12">
      <t>トウ</t>
    </rPh>
    <rPh sb="13" eb="15">
      <t>ガイシュウ</t>
    </rPh>
    <rPh sb="16" eb="17">
      <t>カカ</t>
    </rPh>
    <rPh sb="18" eb="19">
      <t>ネツ</t>
    </rPh>
    <rPh sb="19" eb="21">
      <t>ブッセイ</t>
    </rPh>
    <rPh sb="21" eb="22">
      <t>アタイ</t>
    </rPh>
    <phoneticPr fontId="2"/>
  </si>
  <si>
    <t>●玄関等の土間床等の外周部の入力</t>
    <rPh sb="1" eb="4">
      <t>ゲンカントウ</t>
    </rPh>
    <rPh sb="5" eb="7">
      <t>ドマ</t>
    </rPh>
    <rPh sb="7" eb="8">
      <t>ユカ</t>
    </rPh>
    <rPh sb="8" eb="9">
      <t>トウ</t>
    </rPh>
    <rPh sb="10" eb="12">
      <t>ガイシュウ</t>
    </rPh>
    <rPh sb="12" eb="13">
      <t>ブ</t>
    </rPh>
    <rPh sb="14" eb="16">
      <t>ニュウリョク</t>
    </rPh>
    <phoneticPr fontId="2"/>
  </si>
  <si>
    <t>●玄関等を除く土間床等の外周部の入力</t>
    <rPh sb="1" eb="4">
      <t>ゲンカントウ</t>
    </rPh>
    <rPh sb="5" eb="6">
      <t>ノゾ</t>
    </rPh>
    <rPh sb="7" eb="9">
      <t>ドマ</t>
    </rPh>
    <rPh sb="9" eb="10">
      <t>ユカ</t>
    </rPh>
    <rPh sb="10" eb="11">
      <t>トウ</t>
    </rPh>
    <rPh sb="12" eb="14">
      <t>ガイシュウ</t>
    </rPh>
    <rPh sb="14" eb="15">
      <t>ブ</t>
    </rPh>
    <rPh sb="16" eb="18">
      <t>ニュウリョク</t>
    </rPh>
    <phoneticPr fontId="2"/>
  </si>
  <si>
    <t>玄関等を除く土間床等の外周部</t>
    <rPh sb="0" eb="3">
      <t>ゲンカントウ</t>
    </rPh>
    <rPh sb="4" eb="5">
      <t>ノゾ</t>
    </rPh>
    <rPh sb="6" eb="8">
      <t>ドマ</t>
    </rPh>
    <rPh sb="8" eb="9">
      <t>ユカ</t>
    </rPh>
    <rPh sb="9" eb="10">
      <t>トウ</t>
    </rPh>
    <rPh sb="11" eb="13">
      <t>ガイシュウ</t>
    </rPh>
    <rPh sb="13" eb="14">
      <t>ブ</t>
    </rPh>
    <phoneticPr fontId="2"/>
  </si>
  <si>
    <t>玄関等の土間床等
の外周部</t>
    <rPh sb="0" eb="3">
      <t>ゲンカントウ</t>
    </rPh>
    <rPh sb="4" eb="6">
      <t>ドマ</t>
    </rPh>
    <rPh sb="6" eb="7">
      <t>ユカ</t>
    </rPh>
    <rPh sb="7" eb="8">
      <t>トウ</t>
    </rPh>
    <rPh sb="10" eb="12">
      <t>ガイシュウ</t>
    </rPh>
    <rPh sb="12" eb="13">
      <t>ブ</t>
    </rPh>
    <phoneticPr fontId="2"/>
  </si>
  <si>
    <t>高さ</t>
    <rPh sb="0" eb="1">
      <t>タカ</t>
    </rPh>
    <phoneticPr fontId="2"/>
  </si>
  <si>
    <t>黄色
（必須）</t>
    <rPh sb="0" eb="2">
      <t>キイロ</t>
    </rPh>
    <rPh sb="4" eb="6">
      <t>ヒッス</t>
    </rPh>
    <phoneticPr fontId="2"/>
  </si>
  <si>
    <t>取得日射熱補正係数</t>
    <rPh sb="0" eb="2">
      <t>シュトク</t>
    </rPh>
    <rPh sb="2" eb="4">
      <t>ニッシャ</t>
    </rPh>
    <rPh sb="4" eb="5">
      <t>ネツ</t>
    </rPh>
    <rPh sb="5" eb="7">
      <t>ホセイ</t>
    </rPh>
    <rPh sb="7" eb="9">
      <t>ケイスウ</t>
    </rPh>
    <phoneticPr fontId="2"/>
  </si>
  <si>
    <r>
      <rPr>
        <sz val="10"/>
        <color rgb="FFFF0000"/>
        <rFont val="ＭＳ Ｐゴシック"/>
        <family val="3"/>
        <charset val="128"/>
      </rPr>
      <t>B.</t>
    </r>
    <r>
      <rPr>
        <sz val="10"/>
        <rFont val="ＭＳ Ｐゴシック"/>
        <family val="3"/>
        <charset val="128"/>
      </rPr>
      <t>取得日射熱補正係数</t>
    </r>
    <rPh sb="2" eb="4">
      <t>シュトク</t>
    </rPh>
    <rPh sb="4" eb="6">
      <t>ニッシャ</t>
    </rPh>
    <rPh sb="6" eb="7">
      <t>ネツ</t>
    </rPh>
    <rPh sb="7" eb="9">
      <t>ホセイ</t>
    </rPh>
    <rPh sb="9" eb="11">
      <t>ケイスウ</t>
    </rPh>
    <phoneticPr fontId="2"/>
  </si>
  <si>
    <t>B-1
取得日射熱補正係数</t>
    <rPh sb="8" eb="9">
      <t>ネツ</t>
    </rPh>
    <phoneticPr fontId="2"/>
  </si>
  <si>
    <t>B-4
上面（屋根又は屋根の直下の天井に
設置されている開口部）
取得日射熱補正係数</t>
    <rPh sb="4" eb="5">
      <t>ウエ</t>
    </rPh>
    <rPh sb="5" eb="6">
      <t>メン</t>
    </rPh>
    <rPh sb="7" eb="9">
      <t>ヤネ</t>
    </rPh>
    <rPh sb="9" eb="10">
      <t>マタ</t>
    </rPh>
    <rPh sb="11" eb="13">
      <t>ヤネ</t>
    </rPh>
    <rPh sb="14" eb="16">
      <t>チョッカ</t>
    </rPh>
    <rPh sb="17" eb="19">
      <t>テンジョウ</t>
    </rPh>
    <rPh sb="21" eb="23">
      <t>セッチ</t>
    </rPh>
    <rPh sb="28" eb="31">
      <t>カイコウブ</t>
    </rPh>
    <rPh sb="33" eb="35">
      <t>シュトク</t>
    </rPh>
    <rPh sb="35" eb="37">
      <t>ニッシャ</t>
    </rPh>
    <rPh sb="37" eb="38">
      <t>ネツ</t>
    </rPh>
    <rPh sb="38" eb="40">
      <t>ホセイ</t>
    </rPh>
    <rPh sb="40" eb="42">
      <t>ケイスウ</t>
    </rPh>
    <phoneticPr fontId="2"/>
  </si>
  <si>
    <t>B-2
日除け等の効果（取得日射熱補正係数）
（３）</t>
    <rPh sb="16" eb="17">
      <t>ネツ</t>
    </rPh>
    <phoneticPr fontId="2"/>
  </si>
  <si>
    <t>B-3
日除け等の効果（取得日射熱補正係数）
（２）</t>
    <rPh sb="16" eb="17">
      <t>ネツ</t>
    </rPh>
    <phoneticPr fontId="2"/>
  </si>
  <si>
    <t>　注３：玄関等とは、玄関、勝手口その他これらに類する部分をいいます。</t>
    <rPh sb="1" eb="2">
      <t>チュウ</t>
    </rPh>
    <rPh sb="4" eb="7">
      <t>ゲンカントウ</t>
    </rPh>
    <rPh sb="10" eb="12">
      <t>ゲンカン</t>
    </rPh>
    <rPh sb="13" eb="16">
      <t>カッテグチ</t>
    </rPh>
    <rPh sb="18" eb="19">
      <t>タ</t>
    </rPh>
    <rPh sb="23" eb="24">
      <t>ルイ</t>
    </rPh>
    <rPh sb="26" eb="28">
      <t>ブブン</t>
    </rPh>
    <phoneticPr fontId="2"/>
  </si>
  <si>
    <t>　注２：Ｈ１の寸法（基礎高さ）は0.4ｍ以上の場合は0.4と入力して下さい。</t>
    <rPh sb="1" eb="2">
      <t>チュウ</t>
    </rPh>
    <rPh sb="7" eb="9">
      <t>スンポウ</t>
    </rPh>
    <rPh sb="10" eb="12">
      <t>キソ</t>
    </rPh>
    <rPh sb="12" eb="13">
      <t>タカ</t>
    </rPh>
    <rPh sb="20" eb="22">
      <t>イジョウ</t>
    </rPh>
    <rPh sb="23" eb="25">
      <t>バアイ</t>
    </rPh>
    <rPh sb="30" eb="32">
      <t>ニュウリョク</t>
    </rPh>
    <rPh sb="34" eb="35">
      <t>クダ</t>
    </rPh>
    <phoneticPr fontId="2"/>
  </si>
  <si>
    <t>規定の条件で計算</t>
    <rPh sb="0" eb="2">
      <t>キテイ</t>
    </rPh>
    <rPh sb="3" eb="5">
      <t>ジョウケン</t>
    </rPh>
    <rPh sb="6" eb="8">
      <t>ケイサン</t>
    </rPh>
    <phoneticPr fontId="2"/>
  </si>
  <si>
    <t>【日除け等の効果】
を窓ごとに計算
※上面と下面は対象外</t>
    <rPh sb="11" eb="12">
      <t>マド</t>
    </rPh>
    <rPh sb="15" eb="17">
      <t>ケイサン</t>
    </rPh>
    <rPh sb="26" eb="29">
      <t>タイショウガイ</t>
    </rPh>
    <phoneticPr fontId="2"/>
  </si>
  <si>
    <t>●屋根・天井の入力（複数仕様ある場合全て入力してください。）</t>
    <rPh sb="1" eb="3">
      <t>ヤネ</t>
    </rPh>
    <rPh sb="4" eb="6">
      <t>テンジョウ</t>
    </rPh>
    <rPh sb="7" eb="9">
      <t>ニュウリョク</t>
    </rPh>
    <rPh sb="10" eb="12">
      <t>フクスウ</t>
    </rPh>
    <rPh sb="12" eb="14">
      <t>シヨウ</t>
    </rPh>
    <rPh sb="16" eb="18">
      <t>バアイ</t>
    </rPh>
    <rPh sb="18" eb="19">
      <t>スベ</t>
    </rPh>
    <rPh sb="20" eb="22">
      <t>ニュウリョク</t>
    </rPh>
    <phoneticPr fontId="2"/>
  </si>
  <si>
    <t>●外壁の入力（複数仕様ある場合全て入力してください。）</t>
    <rPh sb="1" eb="3">
      <t>ガイヘキ</t>
    </rPh>
    <rPh sb="4" eb="6">
      <t>ニュウリョク</t>
    </rPh>
    <phoneticPr fontId="2"/>
  </si>
  <si>
    <t>●床の入力（複数仕様ある場合全て入力してください。）</t>
    <rPh sb="1" eb="2">
      <t>ユカ</t>
    </rPh>
    <rPh sb="3" eb="5">
      <t>ニュウリョク</t>
    </rPh>
    <phoneticPr fontId="2"/>
  </si>
  <si>
    <t>青色
（詳細）</t>
    <rPh sb="0" eb="1">
      <t>アオ</t>
    </rPh>
    <rPh sb="1" eb="2">
      <t>イロ</t>
    </rPh>
    <rPh sb="4" eb="6">
      <t>ショウサイ</t>
    </rPh>
    <phoneticPr fontId="2"/>
  </si>
  <si>
    <t>更新履歴</t>
    <rPh sb="0" eb="2">
      <t>コウシン</t>
    </rPh>
    <rPh sb="2" eb="4">
      <t>リレキ</t>
    </rPh>
    <phoneticPr fontId="2"/>
  </si>
  <si>
    <t>断熱構造（1:床断熱,2:基礎断熱,3:床断熱と基礎断熱の併用）</t>
    <rPh sb="0" eb="2">
      <t>ダンネツ</t>
    </rPh>
    <rPh sb="2" eb="4">
      <t>コウゾウ</t>
    </rPh>
    <rPh sb="7" eb="8">
      <t>ユカ</t>
    </rPh>
    <rPh sb="8" eb="10">
      <t>ダンネツ</t>
    </rPh>
    <rPh sb="13" eb="15">
      <t>キソ</t>
    </rPh>
    <rPh sb="15" eb="17">
      <t>ダンネツ</t>
    </rPh>
    <rPh sb="20" eb="21">
      <t>ユカ</t>
    </rPh>
    <rPh sb="21" eb="23">
      <t>ダンネツ</t>
    </rPh>
    <rPh sb="24" eb="26">
      <t>キソ</t>
    </rPh>
    <rPh sb="26" eb="28">
      <t>ダンネツ</t>
    </rPh>
    <rPh sb="29" eb="31">
      <t>ヘイヨウ</t>
    </rPh>
    <phoneticPr fontId="2"/>
  </si>
  <si>
    <t>外皮性能基準値</t>
    <rPh sb="0" eb="2">
      <t>ガイヒ</t>
    </rPh>
    <rPh sb="2" eb="4">
      <t>セイノウ</t>
    </rPh>
    <rPh sb="4" eb="7">
      <t>キジュンチ</t>
    </rPh>
    <phoneticPr fontId="2"/>
  </si>
  <si>
    <t>計算結果</t>
    <rPh sb="0" eb="2">
      <t>ケイサン</t>
    </rPh>
    <rPh sb="2" eb="4">
      <t>ケッカ</t>
    </rPh>
    <phoneticPr fontId="12"/>
  </si>
  <si>
    <t>ＵA</t>
    <phoneticPr fontId="2"/>
  </si>
  <si>
    <t>ηA</t>
    <phoneticPr fontId="2"/>
  </si>
  <si>
    <t>ＵA</t>
    <phoneticPr fontId="2"/>
  </si>
  <si>
    <t>UA</t>
    <phoneticPr fontId="12"/>
  </si>
  <si>
    <t>標準住戸</t>
    <rPh sb="0" eb="2">
      <t>ヒョウジュン</t>
    </rPh>
    <rPh sb="2" eb="4">
      <t>ジュウコ</t>
    </rPh>
    <phoneticPr fontId="12"/>
  </si>
  <si>
    <t>基礎断熱</t>
    <rPh sb="0" eb="2">
      <t>キソ</t>
    </rPh>
    <rPh sb="2" eb="4">
      <t>ダンネツ</t>
    </rPh>
    <phoneticPr fontId="12"/>
  </si>
  <si>
    <t>-</t>
    <phoneticPr fontId="2"/>
  </si>
  <si>
    <t>-</t>
    <phoneticPr fontId="2"/>
  </si>
  <si>
    <t>ηA,C</t>
  </si>
  <si>
    <t>𝐴'𝑒𝑛𝑣_xD835_</t>
    <phoneticPr fontId="12"/>
  </si>
  <si>
    <t>-</t>
    <phoneticPr fontId="2"/>
  </si>
  <si>
    <t>ηA,H</t>
  </si>
  <si>
    <t>𝐴'𝐴_xD835_</t>
    <phoneticPr fontId="12"/>
  </si>
  <si>
    <t>南西</t>
    <phoneticPr fontId="12"/>
  </si>
  <si>
    <t>北西</t>
    <phoneticPr fontId="12"/>
  </si>
  <si>
    <t>北東</t>
    <phoneticPr fontId="12"/>
  </si>
  <si>
    <t>南東</t>
    <phoneticPr fontId="12"/>
  </si>
  <si>
    <t>南西</t>
    <phoneticPr fontId="12"/>
  </si>
  <si>
    <t>-</t>
    <phoneticPr fontId="2"/>
  </si>
  <si>
    <t>𝜈𝐻,𝑆𝐸</t>
    <phoneticPr fontId="12"/>
  </si>
  <si>
    <t>㎡</t>
    <phoneticPr fontId="2"/>
  </si>
  <si>
    <t>𝐴′𝑤𝑎𝑙𝑙,𝑆𝑊</t>
    <phoneticPr fontId="12"/>
  </si>
  <si>
    <t>床断熱</t>
    <rPh sb="0" eb="1">
      <t>ユカ</t>
    </rPh>
    <rPh sb="1" eb="3">
      <t>ダンネツ</t>
    </rPh>
    <phoneticPr fontId="2"/>
  </si>
  <si>
    <t>基礎断熱</t>
    <rPh sb="0" eb="2">
      <t>キソ</t>
    </rPh>
    <rPh sb="2" eb="4">
      <t>ダンネツ</t>
    </rPh>
    <phoneticPr fontId="2"/>
  </si>
  <si>
    <t>床断熱と基礎断熱の併用</t>
    <rPh sb="0" eb="1">
      <t>ユカ</t>
    </rPh>
    <rPh sb="1" eb="3">
      <t>ダンネツ</t>
    </rPh>
    <rPh sb="4" eb="6">
      <t>キソ</t>
    </rPh>
    <rPh sb="6" eb="8">
      <t>ダンネツ</t>
    </rPh>
    <rPh sb="9" eb="11">
      <t>ヘイヨウ</t>
    </rPh>
    <phoneticPr fontId="2"/>
  </si>
  <si>
    <t>UA関連↓</t>
    <rPh sb="2" eb="4">
      <t>カンレン</t>
    </rPh>
    <phoneticPr fontId="12"/>
  </si>
  <si>
    <t>ηA,C関連↓</t>
    <rPh sb="4" eb="6">
      <t>カンレン</t>
    </rPh>
    <phoneticPr fontId="12"/>
  </si>
  <si>
    <t>ηA,H関連↓</t>
    <rPh sb="4" eb="6">
      <t>カンレン</t>
    </rPh>
    <phoneticPr fontId="12"/>
  </si>
  <si>
    <t>-</t>
    <phoneticPr fontId="2"/>
  </si>
  <si>
    <t>𝑈𝑤𝑎𝑙𝑙</t>
  </si>
  <si>
    <t>　計算結果</t>
    <rPh sb="1" eb="3">
      <t>ケイサン</t>
    </rPh>
    <rPh sb="3" eb="5">
      <t>ケッカ</t>
    </rPh>
    <phoneticPr fontId="2"/>
  </si>
  <si>
    <t>(床断熱)</t>
    <phoneticPr fontId="2"/>
  </si>
  <si>
    <t>(基礎断熱)</t>
    <phoneticPr fontId="2"/>
  </si>
  <si>
    <t>判定値</t>
    <rPh sb="0" eb="2">
      <t>ハンテイ</t>
    </rPh>
    <rPh sb="2" eb="3">
      <t>アタイ</t>
    </rPh>
    <phoneticPr fontId="2"/>
  </si>
  <si>
    <t>𝑈𝑑𝑜𝑜𝑟</t>
  </si>
  <si>
    <t>𝐻𝑏𝑎𝑠𝑒,𝐼𝑆</t>
    <phoneticPr fontId="12"/>
  </si>
  <si>
    <t>等級４</t>
    <phoneticPr fontId="2"/>
  </si>
  <si>
    <r>
      <t>　冷房期の平均日射熱取得率(η</t>
    </r>
    <r>
      <rPr>
        <vertAlign val="subscript"/>
        <sz val="10"/>
        <rFont val="HG丸ｺﾞｼｯｸM-PRO"/>
        <family val="3"/>
        <charset val="128"/>
      </rPr>
      <t>AC</t>
    </r>
    <r>
      <rPr>
        <sz val="10"/>
        <rFont val="HG丸ｺﾞｼｯｸM-PRO"/>
        <family val="3"/>
        <charset val="128"/>
      </rPr>
      <t>)</t>
    </r>
    <phoneticPr fontId="2"/>
  </si>
  <si>
    <t>等級３</t>
    <phoneticPr fontId="2"/>
  </si>
  <si>
    <t>𝐻𝑝𝑟𝑚,𝐼𝑆</t>
    <phoneticPr fontId="12"/>
  </si>
  <si>
    <t>-</t>
    <phoneticPr fontId="2"/>
  </si>
  <si>
    <t>等級２</t>
    <phoneticPr fontId="2"/>
  </si>
  <si>
    <t>𝑈𝑏𝑎𝑠𝑒,d</t>
    <phoneticPr fontId="2"/>
  </si>
  <si>
    <r>
      <t>外皮平均熱貫流率(U</t>
    </r>
    <r>
      <rPr>
        <vertAlign val="subscript"/>
        <sz val="10"/>
        <rFont val="HG丸ｺﾞｼｯｸM-PRO"/>
        <family val="3"/>
        <charset val="128"/>
      </rPr>
      <t>A</t>
    </r>
    <r>
      <rPr>
        <sz val="10"/>
        <rFont val="HG丸ｺﾞｼｯｸM-PRO"/>
        <family val="3"/>
        <charset val="128"/>
      </rPr>
      <t>)</t>
    </r>
    <phoneticPr fontId="2"/>
  </si>
  <si>
    <t>𝛹𝑝𝑟𝑚,d</t>
    <phoneticPr fontId="2"/>
  </si>
  <si>
    <t>𝜂𝐶,𝑤𝑛𝑑,𝑆𝐸</t>
    <phoneticPr fontId="2"/>
  </si>
  <si>
    <t>𝐴'𝐼𝐹</t>
    <phoneticPr fontId="12"/>
  </si>
  <si>
    <t>𝜈𝐻,𝑆𝐸</t>
    <phoneticPr fontId="12"/>
  </si>
  <si>
    <t>𝜂𝐶,𝑏𝑎𝑠𝑒,d</t>
    <phoneticPr fontId="2"/>
  </si>
  <si>
    <t>𝜂𝐻,𝑏𝑎𝑠𝑒,d</t>
    <phoneticPr fontId="2"/>
  </si>
  <si>
    <t>・</t>
    <phoneticPr fontId="2"/>
  </si>
  <si>
    <t>𝐴'　𝑏𝑎𝑠𝑒,𝐼𝑆</t>
    <phoneticPr fontId="2"/>
  </si>
  <si>
    <t>𝐴′𝑏𝑎𝑠𝑒,d,𝑆𝑊</t>
    <phoneticPr fontId="2"/>
  </si>
  <si>
    <t>𝐴′𝑏𝑎𝑠𝑒,d,𝑁𝑊</t>
    <phoneticPr fontId="2"/>
  </si>
  <si>
    <t>𝐴′𝑏𝑎𝑠𝑒,d,𝑁𝐸</t>
    <phoneticPr fontId="2"/>
  </si>
  <si>
    <t>𝐴′𝑏𝑎𝑠𝑒,d,𝑆𝐸</t>
    <phoneticPr fontId="2"/>
  </si>
  <si>
    <t>𝐴'　𝑏𝑎𝑠𝑒,d,𝐼𝑆</t>
    <phoneticPr fontId="2"/>
  </si>
  <si>
    <t>𝐿'𝑝𝑟𝑚,𝑆𝑊</t>
    <phoneticPr fontId="12"/>
  </si>
  <si>
    <t>𝐿'𝑝𝑟𝑚,𝑆𝐸</t>
    <phoneticPr fontId="12"/>
  </si>
  <si>
    <t>𝐿'𝑝𝑟𝑚,d,𝑁𝑊</t>
    <phoneticPr fontId="2"/>
  </si>
  <si>
    <t>𝐿'𝑝𝑟𝑚,d,𝑁𝐸</t>
    <phoneticPr fontId="2"/>
  </si>
  <si>
    <t>𝐿'𝑝𝑟𝑚,d,𝑆𝐸</t>
    <phoneticPr fontId="12"/>
  </si>
  <si>
    <t>𝐿'𝑝𝑟𝑚,d,𝐼𝑆</t>
    <phoneticPr fontId="2"/>
  </si>
  <si>
    <t>日射熱取得率</t>
    <rPh sb="0" eb="2">
      <t>ニッシャ</t>
    </rPh>
    <rPh sb="2" eb="3">
      <t>ネツ</t>
    </rPh>
    <rPh sb="3" eb="6">
      <t>シュトクリツ</t>
    </rPh>
    <phoneticPr fontId="2"/>
  </si>
  <si>
    <r>
      <rPr>
        <b/>
        <sz val="10"/>
        <color rgb="FFFF0000"/>
        <rFont val="ＭＳ Ｐゴシック"/>
        <family val="3"/>
        <charset val="128"/>
      </rPr>
      <t>B.</t>
    </r>
    <r>
      <rPr>
        <sz val="10"/>
        <rFont val="ＭＳ Ｐゴシック"/>
        <family val="3"/>
        <charset val="128"/>
      </rPr>
      <t>日射熱取得率</t>
    </r>
    <rPh sb="2" eb="4">
      <t>ニッシャ</t>
    </rPh>
    <rPh sb="4" eb="5">
      <t>ネツ</t>
    </rPh>
    <rPh sb="5" eb="8">
      <t>シュトクリツ</t>
    </rPh>
    <phoneticPr fontId="2"/>
  </si>
  <si>
    <r>
      <rPr>
        <sz val="10"/>
        <color rgb="FFFF0000"/>
        <rFont val="ＭＳ Ｐゴシック"/>
        <family val="3"/>
        <charset val="128"/>
      </rPr>
      <t>A</t>
    </r>
    <r>
      <rPr>
        <sz val="10"/>
        <rFont val="ＭＳ Ｐゴシック"/>
        <family val="3"/>
        <charset val="128"/>
      </rPr>
      <t>.取得日射熱補正係数（１）</t>
    </r>
    <rPh sb="2" eb="4">
      <t>シュトク</t>
    </rPh>
    <rPh sb="4" eb="6">
      <t>ニッシャ</t>
    </rPh>
    <rPh sb="6" eb="7">
      <t>ネツ</t>
    </rPh>
    <rPh sb="7" eb="9">
      <t>ホセイ</t>
    </rPh>
    <rPh sb="9" eb="11">
      <t>ケイスウ</t>
    </rPh>
    <phoneticPr fontId="2"/>
  </si>
  <si>
    <r>
      <rPr>
        <b/>
        <sz val="10"/>
        <color rgb="FFFF0000"/>
        <rFont val="ＭＳ Ｐゴシック"/>
        <family val="3"/>
        <charset val="128"/>
      </rPr>
      <t>A.</t>
    </r>
    <r>
      <rPr>
        <sz val="10"/>
        <rFont val="ＭＳ Ｐゴシック"/>
        <family val="3"/>
        <charset val="128"/>
      </rPr>
      <t>日射熱取得率</t>
    </r>
    <rPh sb="2" eb="4">
      <t>ニッシャ</t>
    </rPh>
    <rPh sb="4" eb="5">
      <t>ネツ</t>
    </rPh>
    <rPh sb="5" eb="8">
      <t>シュトクリツ</t>
    </rPh>
    <phoneticPr fontId="2"/>
  </si>
  <si>
    <r>
      <t>冷房期の取得日射量補正係数【</t>
    </r>
    <r>
      <rPr>
        <b/>
        <sz val="9"/>
        <rFont val="ＭＳ Ｐゴシック"/>
        <family val="3"/>
        <charset val="128"/>
      </rPr>
      <t>fC】</t>
    </r>
    <r>
      <rPr>
        <sz val="9"/>
        <rFont val="ＭＳ Ｐゴシック"/>
        <family val="3"/>
        <charset val="128"/>
      </rPr>
      <t>　
＜条件＞ガラス区分：1、開口部上部に日除けが設置されていない</t>
    </r>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10"/>
  </si>
  <si>
    <r>
      <t>暖房期の取得日射量補正係数</t>
    </r>
    <r>
      <rPr>
        <b/>
        <sz val="9"/>
        <rFont val="ＭＳ Ｐゴシック"/>
        <family val="3"/>
        <charset val="128"/>
      </rPr>
      <t>【fH 】</t>
    </r>
    <r>
      <rPr>
        <sz val="9"/>
        <rFont val="ＭＳ Ｐゴシック"/>
        <family val="3"/>
        <charset val="128"/>
      </rPr>
      <t xml:space="preserve">
＜条件＞ガラス区分：7、l1＝0、l2=1/0.3
（y1=0,y2=1,z=0.3）</t>
    </r>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10"/>
  </si>
  <si>
    <t>A.日射熱取得率【定められた条件】</t>
    <rPh sb="2" eb="4">
      <t>ニッシャ</t>
    </rPh>
    <rPh sb="4" eb="5">
      <t>ネツ</t>
    </rPh>
    <rPh sb="5" eb="8">
      <t>シュトクリツ</t>
    </rPh>
    <rPh sb="9" eb="10">
      <t>サダ</t>
    </rPh>
    <rPh sb="14" eb="16">
      <t>ジョウケン</t>
    </rPh>
    <phoneticPr fontId="2"/>
  </si>
  <si>
    <t>B.日射熱取得率</t>
    <phoneticPr fontId="2"/>
  </si>
  <si>
    <r>
      <t>部位U値計算シート　　</t>
    </r>
    <r>
      <rPr>
        <b/>
        <sz val="14"/>
        <rFont val="HG丸ｺﾞｼｯｸM-PRO"/>
        <family val="3"/>
        <charset val="128"/>
      </rPr>
      <t>＜部位＞</t>
    </r>
    <r>
      <rPr>
        <sz val="12"/>
        <rFont val="HG丸ｺﾞｼｯｸM-PRO"/>
        <family val="3"/>
        <charset val="128"/>
      </rPr>
      <t xml:space="preserve"> の熱貫流率</t>
    </r>
    <rPh sb="0" eb="2">
      <t>ブイ</t>
    </rPh>
    <rPh sb="3" eb="4">
      <t>アタイ</t>
    </rPh>
    <rPh sb="4" eb="6">
      <t>ケイサン</t>
    </rPh>
    <rPh sb="12" eb="14">
      <t>ブイ</t>
    </rPh>
    <rPh sb="17" eb="18">
      <t>ネツ</t>
    </rPh>
    <rPh sb="18" eb="20">
      <t>カンリュウ</t>
    </rPh>
    <rPh sb="20" eb="21">
      <t>リツ</t>
    </rPh>
    <phoneticPr fontId="2"/>
  </si>
  <si>
    <t>1）簡略計算法①による部位熱貫流率</t>
    <rPh sb="2" eb="4">
      <t>カンリャク</t>
    </rPh>
    <rPh sb="4" eb="7">
      <t>ケイサンホウ</t>
    </rPh>
    <rPh sb="11" eb="13">
      <t>ブイ</t>
    </rPh>
    <rPh sb="13" eb="14">
      <t>ネツ</t>
    </rPh>
    <rPh sb="14" eb="16">
      <t>カンリュウ</t>
    </rPh>
    <rPh sb="16" eb="17">
      <t>リツ</t>
    </rPh>
    <phoneticPr fontId="2"/>
  </si>
  <si>
    <t>（</t>
    <phoneticPr fontId="2"/>
  </si>
  <si>
    <t>）の実質熱貫流率　Ｗ/（㎡Ｋ）</t>
    <phoneticPr fontId="2"/>
  </si>
  <si>
    <t>仕様番号</t>
    <rPh sb="0" eb="2">
      <t>シヨウ</t>
    </rPh>
    <rPh sb="2" eb="4">
      <t>バンゴウ</t>
    </rPh>
    <phoneticPr fontId="2"/>
  </si>
  <si>
    <t>部　分　名</t>
    <rPh sb="0" eb="3">
      <t>ブブン</t>
    </rPh>
    <rPh sb="4" eb="5">
      <t>メイ</t>
    </rPh>
    <phoneticPr fontId="2"/>
  </si>
  <si>
    <t>一般部</t>
    <rPh sb="0" eb="2">
      <t>イッパン</t>
    </rPh>
    <rPh sb="2" eb="3">
      <t>ブ</t>
    </rPh>
    <phoneticPr fontId="2"/>
  </si>
  <si>
    <t>熱橋部</t>
    <rPh sb="0" eb="1">
      <t>ネツ</t>
    </rPh>
    <rPh sb="1" eb="2">
      <t>キョウ</t>
    </rPh>
    <rPh sb="2" eb="3">
      <t>ブ</t>
    </rPh>
    <phoneticPr fontId="2"/>
  </si>
  <si>
    <t>熱橋面積比</t>
    <rPh sb="0" eb="1">
      <t>ネツ</t>
    </rPh>
    <rPh sb="1" eb="2">
      <t>キョウ</t>
    </rPh>
    <rPh sb="2" eb="4">
      <t>メンセキ</t>
    </rPh>
    <rPh sb="4" eb="5">
      <t>ヒ</t>
    </rPh>
    <phoneticPr fontId="2"/>
  </si>
  <si>
    <t>熱伝導率λ
Ｗ/(ｍ・Ｋ)</t>
    <rPh sb="0" eb="1">
      <t>ネツ</t>
    </rPh>
    <rPh sb="1" eb="4">
      <t>デンドウリツ</t>
    </rPh>
    <phoneticPr fontId="2"/>
  </si>
  <si>
    <t>厚さｄ
ｍ</t>
    <rPh sb="0" eb="1">
      <t>アツ</t>
    </rPh>
    <phoneticPr fontId="2"/>
  </si>
  <si>
    <t>ｄ/λ
㎡・Ｋ/Ｗ</t>
    <phoneticPr fontId="2"/>
  </si>
  <si>
    <t>熱伝達抵抗　Ｒsi</t>
    <rPh sb="0" eb="1">
      <t>ネツ</t>
    </rPh>
    <rPh sb="1" eb="3">
      <t>デンタツ</t>
    </rPh>
    <rPh sb="3" eb="5">
      <t>テイコウ</t>
    </rPh>
    <phoneticPr fontId="2"/>
  </si>
  <si>
    <t>－</t>
    <phoneticPr fontId="2"/>
  </si>
  <si>
    <t>熱伝達抵抗　Ｒse</t>
    <rPh sb="0" eb="1">
      <t>ネツ</t>
    </rPh>
    <rPh sb="1" eb="3">
      <t>デンタツ</t>
    </rPh>
    <rPh sb="3" eb="5">
      <t>テイコウ</t>
    </rPh>
    <phoneticPr fontId="2"/>
  </si>
  <si>
    <r>
      <t>熱貫流抵抗　　ΣＲ＝Σ（ｄ</t>
    </r>
    <r>
      <rPr>
        <sz val="8"/>
        <rFont val="HG丸ｺﾞｼｯｸM-PRO"/>
        <family val="3"/>
        <charset val="128"/>
      </rPr>
      <t>ｉ</t>
    </r>
    <r>
      <rPr>
        <sz val="10"/>
        <rFont val="HG丸ｺﾞｼｯｸM-PRO"/>
        <family val="3"/>
        <charset val="128"/>
      </rPr>
      <t>/λ</t>
    </r>
    <r>
      <rPr>
        <sz val="8"/>
        <rFont val="HG丸ｺﾞｼｯｸM-PRO"/>
        <family val="3"/>
        <charset val="128"/>
      </rPr>
      <t>ｉ</t>
    </r>
    <r>
      <rPr>
        <sz val="10"/>
        <rFont val="HG丸ｺﾞｼｯｸM-PRO"/>
        <family val="3"/>
        <charset val="128"/>
      </rPr>
      <t>）</t>
    </r>
    <rPh sb="0" eb="1">
      <t>ネツ</t>
    </rPh>
    <rPh sb="1" eb="3">
      <t>カンリュウ</t>
    </rPh>
    <rPh sb="3" eb="5">
      <t>テイコウ</t>
    </rPh>
    <phoneticPr fontId="2"/>
  </si>
  <si>
    <r>
      <t>熱貫流率　　　Ｕ</t>
    </r>
    <r>
      <rPr>
        <sz val="8"/>
        <rFont val="HG丸ｺﾞｼｯｸM-PRO"/>
        <family val="3"/>
        <charset val="128"/>
      </rPr>
      <t>ｎ</t>
    </r>
    <r>
      <rPr>
        <sz val="10"/>
        <rFont val="HG丸ｺﾞｼｯｸM-PRO"/>
        <family val="3"/>
        <charset val="128"/>
      </rPr>
      <t>＝１/ΣＲ</t>
    </r>
    <rPh sb="0" eb="1">
      <t>ネツ</t>
    </rPh>
    <rPh sb="1" eb="3">
      <t>カンリュウ</t>
    </rPh>
    <rPh sb="3" eb="4">
      <t>リツ</t>
    </rPh>
    <phoneticPr fontId="2"/>
  </si>
  <si>
    <r>
      <t>平均熱貫流率　Ｕ</t>
    </r>
    <r>
      <rPr>
        <sz val="8"/>
        <rFont val="HG丸ｺﾞｼｯｸM-PRO"/>
        <family val="3"/>
        <charset val="128"/>
      </rPr>
      <t>i</t>
    </r>
    <r>
      <rPr>
        <sz val="10"/>
        <rFont val="HG丸ｺﾞｼｯｸM-PRO"/>
        <family val="3"/>
        <charset val="128"/>
      </rPr>
      <t>＝Σ（</t>
    </r>
    <r>
      <rPr>
        <sz val="12"/>
        <rFont val="HG丸ｺﾞｼｯｸM-PRO"/>
        <family val="3"/>
        <charset val="128"/>
      </rPr>
      <t>ａ</t>
    </r>
    <r>
      <rPr>
        <sz val="10"/>
        <rFont val="HG丸ｺﾞｼｯｸM-PRO"/>
        <family val="3"/>
        <charset val="128"/>
      </rPr>
      <t>in・</t>
    </r>
    <r>
      <rPr>
        <sz val="8"/>
        <rFont val="HG丸ｺﾞｼｯｸM-PRO"/>
        <family val="3"/>
        <charset val="128"/>
      </rPr>
      <t>Ｕｎ</t>
    </r>
    <r>
      <rPr>
        <sz val="10"/>
        <rFont val="HG丸ｺﾞｼｯｸM-PRO"/>
        <family val="3"/>
        <charset val="128"/>
      </rPr>
      <t>）　</t>
    </r>
    <rPh sb="0" eb="2">
      <t>ヘイキン</t>
    </rPh>
    <rPh sb="2" eb="3">
      <t>ネツ</t>
    </rPh>
    <rPh sb="3" eb="5">
      <t>カンリュウ</t>
    </rPh>
    <rPh sb="5" eb="6">
      <t>リツ</t>
    </rPh>
    <phoneticPr fontId="2"/>
  </si>
  <si>
    <t>層構成に応じ、計算値を使用するか「0」を入力してください。</t>
    <rPh sb="0" eb="3">
      <t>ソウコウセイ</t>
    </rPh>
    <rPh sb="4" eb="5">
      <t>オウ</t>
    </rPh>
    <rPh sb="7" eb="10">
      <t>ケイサンチ</t>
    </rPh>
    <rPh sb="11" eb="13">
      <t>シヨウ</t>
    </rPh>
    <rPh sb="20" eb="22">
      <t>ニュウリョク</t>
    </rPh>
    <phoneticPr fontId="2"/>
  </si>
  <si>
    <t>2）簡略計算法②による部位熱貫流率</t>
    <rPh sb="2" eb="4">
      <t>カンリャク</t>
    </rPh>
    <rPh sb="4" eb="7">
      <t>ケイサンホウ</t>
    </rPh>
    <rPh sb="11" eb="13">
      <t>ブイ</t>
    </rPh>
    <rPh sb="13" eb="14">
      <t>ネツ</t>
    </rPh>
    <rPh sb="14" eb="16">
      <t>カンリュウ</t>
    </rPh>
    <rPh sb="16" eb="17">
      <t>リツ</t>
    </rPh>
    <phoneticPr fontId="2"/>
  </si>
  <si>
    <t>）の熱貫流率　Ｗ/（㎡Ｋ）</t>
  </si>
  <si>
    <t>熱貫流抵抗</t>
    <rPh sb="0" eb="1">
      <t>ネツ</t>
    </rPh>
    <rPh sb="1" eb="3">
      <t>カンリュウ</t>
    </rPh>
    <rPh sb="3" eb="5">
      <t>テイコウ</t>
    </rPh>
    <phoneticPr fontId="2"/>
  </si>
  <si>
    <t>　　ΣＲ＝Σ（ｄｉ/λｉ）</t>
    <phoneticPr fontId="2"/>
  </si>
  <si>
    <t>　　Ｕｎ＝１/ΣＲ</t>
    <phoneticPr fontId="2"/>
  </si>
  <si>
    <t>熱貫流率</t>
    <phoneticPr fontId="2"/>
  </si>
  <si>
    <t>　　Ｕi＝Ｕｎ+</t>
    <phoneticPr fontId="2"/>
  </si>
  <si>
    <r>
      <t>　外皮平均熱貫流率(U</t>
    </r>
    <r>
      <rPr>
        <vertAlign val="subscript"/>
        <sz val="10"/>
        <rFont val="HG丸ｺﾞｼｯｸM-PRO"/>
        <family val="3"/>
        <charset val="128"/>
      </rPr>
      <t>A</t>
    </r>
    <r>
      <rPr>
        <sz val="10"/>
        <rFont val="HG丸ｺﾞｼｯｸM-PRO"/>
        <family val="3"/>
        <charset val="128"/>
      </rPr>
      <t>)</t>
    </r>
    <rPh sb="1" eb="3">
      <t>ガイヒ</t>
    </rPh>
    <rPh sb="3" eb="5">
      <t>ヘイキン</t>
    </rPh>
    <rPh sb="5" eb="6">
      <t>ネツ</t>
    </rPh>
    <rPh sb="6" eb="8">
      <t>カンリュウ</t>
    </rPh>
    <rPh sb="8" eb="9">
      <t>リツ</t>
    </rPh>
    <phoneticPr fontId="2"/>
  </si>
  <si>
    <t>に基づく計算シート（建研公開プログラムに基づく）</t>
    <rPh sb="1" eb="2">
      <t>モト</t>
    </rPh>
    <rPh sb="4" eb="6">
      <t>ケイサン</t>
    </rPh>
    <rPh sb="12" eb="14">
      <t>コウカイ</t>
    </rPh>
    <phoneticPr fontId="2"/>
  </si>
  <si>
    <t>MAX</t>
    <phoneticPr fontId="2"/>
  </si>
  <si>
    <t>MIN</t>
    <phoneticPr fontId="2"/>
  </si>
  <si>
    <t>外皮平均熱貫流率</t>
    <rPh sb="0" eb="2">
      <t>ガイヒ</t>
    </rPh>
    <rPh sb="2" eb="4">
      <t>ヘイキン</t>
    </rPh>
    <rPh sb="4" eb="5">
      <t>ネツ</t>
    </rPh>
    <rPh sb="5" eb="7">
      <t>カンリュウ</t>
    </rPh>
    <rPh sb="7" eb="8">
      <t>リツ</t>
    </rPh>
    <phoneticPr fontId="12"/>
  </si>
  <si>
    <t>𝐿'𝑝𝑟𝑚,d,_xDC46_𝑆𝑊</t>
    <phoneticPr fontId="12"/>
  </si>
  <si>
    <t>シート１(2)　開口部（ドア）に係る情報の入力</t>
    <rPh sb="8" eb="11">
      <t>カイコウブ</t>
    </rPh>
    <rPh sb="16" eb="17">
      <t>カカ</t>
    </rPh>
    <rPh sb="18" eb="20">
      <t>ジョウホウ</t>
    </rPh>
    <rPh sb="21" eb="23">
      <t>ニュウリョク</t>
    </rPh>
    <phoneticPr fontId="2"/>
  </si>
  <si>
    <r>
      <t>●窓の入力（同一種類の窓については、まとめて入力して構いません。ただし、【日除け等の効果】を窓ごとに計算する場合</t>
    </r>
    <r>
      <rPr>
        <u/>
        <sz val="11"/>
        <rFont val="HG丸ｺﾞｼｯｸM-PRO"/>
        <family val="3"/>
        <charset val="128"/>
      </rPr>
      <t>（デフォルトを除く）、または緩和を利用する場合</t>
    </r>
    <r>
      <rPr>
        <sz val="11"/>
        <rFont val="HG丸ｺﾞｼｯｸM-PRO"/>
        <family val="3"/>
        <charset val="128"/>
      </rPr>
      <t>には、その全ての窓について入力してください。）</t>
    </r>
    <rPh sb="1" eb="2">
      <t>マド</t>
    </rPh>
    <rPh sb="3" eb="5">
      <t>ニュウリョク</t>
    </rPh>
    <phoneticPr fontId="2"/>
  </si>
  <si>
    <r>
      <t xml:space="preserve">     その他の居室 </t>
    </r>
    <r>
      <rPr>
        <sz val="6"/>
        <rFont val="HG丸ｺﾞｼｯｸM-PRO"/>
        <family val="3"/>
        <charset val="128"/>
      </rPr>
      <t>※※</t>
    </r>
    <rPh sb="7" eb="8">
      <t>タ</t>
    </rPh>
    <rPh sb="9" eb="11">
      <t>キョシツ</t>
    </rPh>
    <phoneticPr fontId="2"/>
  </si>
  <si>
    <t>※：玄関、勝手口その他これらに類する部分（断熱措置の講じられた浴室下部含む。）以外に土間床部分が存する場合、
　　「床断熱と基礎断熱の併用」を選択してください。</t>
    <rPh sb="2" eb="4">
      <t>ゲンカン</t>
    </rPh>
    <rPh sb="5" eb="8">
      <t>カッテグチ</t>
    </rPh>
    <rPh sb="10" eb="11">
      <t>タ</t>
    </rPh>
    <rPh sb="15" eb="16">
      <t>ルイ</t>
    </rPh>
    <rPh sb="18" eb="20">
      <t>ブブン</t>
    </rPh>
    <rPh sb="21" eb="23">
      <t>ダンネツ</t>
    </rPh>
    <rPh sb="23" eb="25">
      <t>ソチ</t>
    </rPh>
    <rPh sb="26" eb="27">
      <t>コウ</t>
    </rPh>
    <rPh sb="31" eb="33">
      <t>ヨクシツ</t>
    </rPh>
    <rPh sb="33" eb="35">
      <t>カブ</t>
    </rPh>
    <rPh sb="35" eb="36">
      <t>フク</t>
    </rPh>
    <rPh sb="39" eb="41">
      <t>イガイ</t>
    </rPh>
    <rPh sb="42" eb="44">
      <t>ドマ</t>
    </rPh>
    <rPh sb="44" eb="45">
      <t>ユカ</t>
    </rPh>
    <rPh sb="45" eb="47">
      <t>ブブン</t>
    </rPh>
    <rPh sb="48" eb="49">
      <t>ゾン</t>
    </rPh>
    <rPh sb="51" eb="53">
      <t>バアイ</t>
    </rPh>
    <rPh sb="58" eb="59">
      <t>ユカ</t>
    </rPh>
    <rPh sb="59" eb="61">
      <t>ダンネツ</t>
    </rPh>
    <rPh sb="62" eb="64">
      <t>キソ</t>
    </rPh>
    <rPh sb="64" eb="66">
      <t>ダンネツ</t>
    </rPh>
    <rPh sb="67" eb="69">
      <t>ヘイヨウ</t>
    </rPh>
    <rPh sb="71" eb="73">
      <t>センタク</t>
    </rPh>
    <phoneticPr fontId="2"/>
  </si>
  <si>
    <t>この計算方法は、平成29年3月15日付技術的助言（国住建環第215号・国住指第4190号）に基づき、基準省令第1条第1項第2号及び第10条第2号に規定する「国土交通大臣がエネルギー消費性能を適切に評価できる方法と認める方法」として位置付けられた計算法で、（国研）建築研究所が示す外皮性能の計算方法を遵守しています。</t>
    <phoneticPr fontId="2"/>
  </si>
  <si>
    <t>橙色
（任意）</t>
    <rPh sb="0" eb="2">
      <t>ダイダイイロ</t>
    </rPh>
    <rPh sb="4" eb="6">
      <t>ニンイ</t>
    </rPh>
    <phoneticPr fontId="2"/>
  </si>
  <si>
    <t>各シートの</t>
  </si>
  <si>
    <t>各シートに入力する寸法は、メートル単位で入力して下さい。</t>
    <phoneticPr fontId="2"/>
  </si>
  <si>
    <t>注１：</t>
    <phoneticPr fontId="2"/>
  </si>
  <si>
    <t>注３：</t>
    <phoneticPr fontId="2"/>
  </si>
  <si>
    <t>注２：</t>
    <phoneticPr fontId="2"/>
  </si>
  <si>
    <t>部分に入力するか、あるいはドロップボックスから選択下さい。</t>
    <phoneticPr fontId="2"/>
  </si>
  <si>
    <t>本バージョン：ver1.1</t>
    <rPh sb="0" eb="1">
      <t>ホン</t>
    </rPh>
    <phoneticPr fontId="2"/>
  </si>
  <si>
    <t>更新内容：</t>
    <rPh sb="0" eb="2">
      <t>コウシン</t>
    </rPh>
    <rPh sb="2" eb="4">
      <t>ナイヨウ</t>
    </rPh>
    <phoneticPr fontId="2"/>
  </si>
  <si>
    <t>2）【共通条件・結果】注意書きの修正（注1～2と※※追加）</t>
    <rPh sb="3" eb="5">
      <t>キョウツウ</t>
    </rPh>
    <rPh sb="5" eb="7">
      <t>ジョウケン</t>
    </rPh>
    <rPh sb="8" eb="10">
      <t>ケッカ</t>
    </rPh>
    <rPh sb="11" eb="13">
      <t>チュウイ</t>
    </rPh>
    <rPh sb="13" eb="14">
      <t>カ</t>
    </rPh>
    <rPh sb="16" eb="18">
      <t>シュウセイ</t>
    </rPh>
    <rPh sb="19" eb="20">
      <t>チュウ</t>
    </rPh>
    <rPh sb="26" eb="28">
      <t>ツイカ</t>
    </rPh>
    <phoneticPr fontId="2"/>
  </si>
  <si>
    <t>3）【共通条件・結果】外皮平均熱貫流率、計算式の修正（南西玄関等の土間床などの外周部の長さの抜け）</t>
    <rPh sb="3" eb="5">
      <t>キョウツウ</t>
    </rPh>
    <rPh sb="5" eb="7">
      <t>ジョウケン</t>
    </rPh>
    <rPh sb="8" eb="10">
      <t>ケッカ</t>
    </rPh>
    <rPh sb="11" eb="13">
      <t>ガイヒ</t>
    </rPh>
    <rPh sb="13" eb="15">
      <t>ヘイキン</t>
    </rPh>
    <rPh sb="15" eb="16">
      <t>ネツ</t>
    </rPh>
    <rPh sb="16" eb="18">
      <t>カンリュウ</t>
    </rPh>
    <rPh sb="18" eb="19">
      <t>リツ</t>
    </rPh>
    <rPh sb="20" eb="22">
      <t>ケイサン</t>
    </rPh>
    <rPh sb="22" eb="23">
      <t>シキ</t>
    </rPh>
    <rPh sb="24" eb="26">
      <t>シュウセイ</t>
    </rPh>
    <rPh sb="27" eb="29">
      <t>ナンセイ</t>
    </rPh>
    <rPh sb="29" eb="31">
      <t>ゲンカン</t>
    </rPh>
    <rPh sb="31" eb="32">
      <t>ナド</t>
    </rPh>
    <rPh sb="33" eb="35">
      <t>ドマ</t>
    </rPh>
    <rPh sb="35" eb="36">
      <t>ユカ</t>
    </rPh>
    <rPh sb="39" eb="41">
      <t>ガイシュウ</t>
    </rPh>
    <rPh sb="41" eb="42">
      <t>ブ</t>
    </rPh>
    <rPh sb="43" eb="44">
      <t>ナガ</t>
    </rPh>
    <rPh sb="46" eb="47">
      <t>ヌ</t>
    </rPh>
    <phoneticPr fontId="2"/>
  </si>
  <si>
    <t>4）【入力例】の修正</t>
    <rPh sb="3" eb="5">
      <t>ニュウリョク</t>
    </rPh>
    <rPh sb="5" eb="6">
      <t>レイ</t>
    </rPh>
    <rPh sb="8" eb="10">
      <t>シュウセイ</t>
    </rPh>
    <phoneticPr fontId="2"/>
  </si>
  <si>
    <t>5）【シート1】行の追加、注意書きの修正、ドア入力の削除</t>
    <rPh sb="8" eb="9">
      <t>ギョウ</t>
    </rPh>
    <rPh sb="10" eb="12">
      <t>ツイカ</t>
    </rPh>
    <rPh sb="13" eb="16">
      <t>チュウイガ</t>
    </rPh>
    <rPh sb="18" eb="20">
      <t>シュウセイ</t>
    </rPh>
    <rPh sb="23" eb="25">
      <t>ニュウリョク</t>
    </rPh>
    <rPh sb="26" eb="28">
      <t>サクジョ</t>
    </rPh>
    <phoneticPr fontId="2"/>
  </si>
  <si>
    <t>6）【シート１(2)】追加（ドア入力）</t>
    <rPh sb="11" eb="13">
      <t>ツイカ</t>
    </rPh>
    <rPh sb="16" eb="18">
      <t>ニュウリョク</t>
    </rPh>
    <phoneticPr fontId="2"/>
  </si>
  <si>
    <t>※※：主たる居室・その他の居室の面積入力は任意となります。（仮想床が発生する場合は、仮想床面積を含まない数値を
　　　入力してください。）</t>
    <rPh sb="3" eb="4">
      <t>シュ</t>
    </rPh>
    <rPh sb="6" eb="8">
      <t>キョシツ</t>
    </rPh>
    <rPh sb="11" eb="12">
      <t>タ</t>
    </rPh>
    <rPh sb="13" eb="15">
      <t>キョシツ</t>
    </rPh>
    <rPh sb="16" eb="18">
      <t>メンセキ</t>
    </rPh>
    <rPh sb="18" eb="20">
      <t>ニュウリョク</t>
    </rPh>
    <rPh sb="21" eb="23">
      <t>ニンイ</t>
    </rPh>
    <rPh sb="30" eb="32">
      <t>カソウ</t>
    </rPh>
    <rPh sb="32" eb="33">
      <t>ユカ</t>
    </rPh>
    <rPh sb="34" eb="36">
      <t>ハッセイ</t>
    </rPh>
    <rPh sb="38" eb="40">
      <t>バアイ</t>
    </rPh>
    <rPh sb="42" eb="44">
      <t>カソウ</t>
    </rPh>
    <rPh sb="44" eb="47">
      <t>ユカメンセキ</t>
    </rPh>
    <rPh sb="48" eb="49">
      <t>フク</t>
    </rPh>
    <rPh sb="52" eb="54">
      <t>スウチ</t>
    </rPh>
    <rPh sb="59" eb="61">
      <t>ニュウリョク</t>
    </rPh>
    <phoneticPr fontId="2"/>
  </si>
  <si>
    <r>
      <t xml:space="preserve">　主たる居室 </t>
    </r>
    <r>
      <rPr>
        <sz val="6"/>
        <rFont val="HG丸ｺﾞｼｯｸM-PRO"/>
        <family val="3"/>
        <charset val="128"/>
      </rPr>
      <t>※※</t>
    </r>
    <rPh sb="1" eb="2">
      <t>シュ</t>
    </rPh>
    <rPh sb="4" eb="6">
      <t>キョシツ</t>
    </rPh>
    <phoneticPr fontId="2"/>
  </si>
  <si>
    <t>非居室</t>
    <rPh sb="0" eb="1">
      <t>ヒ</t>
    </rPh>
    <rPh sb="1" eb="3">
      <t>キョシツ</t>
    </rPh>
    <phoneticPr fontId="2"/>
  </si>
  <si>
    <t>7）【土間床等外周の入力】計算で採用した土間床等の外周に係る熱物性値の計算式の修正</t>
    <rPh sb="3" eb="5">
      <t>ドマ</t>
    </rPh>
    <rPh sb="5" eb="6">
      <t>ユカ</t>
    </rPh>
    <rPh sb="6" eb="7">
      <t>ナド</t>
    </rPh>
    <rPh sb="7" eb="9">
      <t>ガイシュウ</t>
    </rPh>
    <rPh sb="10" eb="12">
      <t>ニュウリョク</t>
    </rPh>
    <rPh sb="35" eb="37">
      <t>ケイサン</t>
    </rPh>
    <rPh sb="37" eb="38">
      <t>シキ</t>
    </rPh>
    <rPh sb="39" eb="41">
      <t>シュウセイ</t>
    </rPh>
    <phoneticPr fontId="2"/>
  </si>
  <si>
    <t>1）【共通条件・結果】主たる居室・その他の居室の面積入力を任意とした。</t>
    <rPh sb="3" eb="5">
      <t>キョウツウ</t>
    </rPh>
    <rPh sb="5" eb="7">
      <t>ジョウケン</t>
    </rPh>
    <rPh sb="8" eb="10">
      <t>ケッカ</t>
    </rPh>
    <rPh sb="11" eb="12">
      <t>シュ</t>
    </rPh>
    <rPh sb="14" eb="16">
      <t>キョシツ</t>
    </rPh>
    <rPh sb="19" eb="20">
      <t>タ</t>
    </rPh>
    <rPh sb="21" eb="23">
      <t>キョシツ</t>
    </rPh>
    <rPh sb="24" eb="26">
      <t>メンセキ</t>
    </rPh>
    <rPh sb="26" eb="28">
      <t>ニュウリョク</t>
    </rPh>
    <rPh sb="29" eb="31">
      <t>ニンイ</t>
    </rPh>
    <phoneticPr fontId="2"/>
  </si>
  <si>
    <t>●ドアの入力（※大部分がガラスで構成されるドアは上記「窓の入力」に記入してください。）</t>
    <rPh sb="4" eb="6">
      <t>ニュウリョク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</si>
</sst>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00"/>
    <numFmt numFmtId="177" formatCode="0.000_);[Red]\(0.000\)"/>
    <numFmt numFmtId="178" formatCode="0.0"/>
    <numFmt numFmtId="179" formatCode="0.000_ "/>
    <numFmt numFmtId="180" formatCode="0.00_ "/>
    <numFmt numFmtId="181" formatCode="0.0_ "/>
    <numFmt numFmtId="182" formatCode="0.0000"/>
    <numFmt numFmtId="183" formatCode="0.0%"/>
    <numFmt numFmtId="184" formatCode="0.00&quot;㎡&quot;"/>
  </numFmts>
  <fonts count="43">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9"/>
      <name val="ＭＳ Ｐゴシック"/>
      <family val="3"/>
      <charset val="128"/>
    </font>
    <font>
      <sz val="10"/>
      <name val="ＭＳ 明朝"/>
      <family val="1"/>
      <charset val="128"/>
    </font>
    <font>
      <sz val="10"/>
      <name val="ＭＳ Ｐゴシック"/>
      <family val="3"/>
      <charset val="128"/>
      <scheme val="minor"/>
    </font>
    <font>
      <sz val="6"/>
      <name val="ＭＳ Ｐゴシック"/>
      <family val="2"/>
      <charset val="128"/>
      <scheme val="minor"/>
    </font>
    <font>
      <b/>
      <sz val="10"/>
      <color rgb="FFFF0000"/>
      <name val="ＭＳ Ｐゴシック"/>
      <family val="3"/>
      <charset val="128"/>
    </font>
    <font>
      <sz val="6"/>
      <name val="ＭＳ Ｐゴシック"/>
      <family val="3"/>
      <charset val="128"/>
      <scheme val="minor"/>
    </font>
    <font>
      <sz val="9"/>
      <name val="HG丸ｺﾞｼｯｸM-PRO"/>
      <family val="3"/>
      <charset val="128"/>
    </font>
    <font>
      <sz val="9"/>
      <color rgb="FFFF0000"/>
      <name val="HG丸ｺﾞｼｯｸM-PRO"/>
      <family val="3"/>
      <charset val="128"/>
    </font>
    <font>
      <sz val="10"/>
      <color rgb="FFFF0000"/>
      <name val="ＭＳ Ｐゴシック"/>
      <family val="3"/>
      <charset val="128"/>
    </font>
    <font>
      <sz val="10"/>
      <color rgb="FFFF0000"/>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0"/>
      <name val="ＭＳ Ｐゴシック"/>
      <family val="3"/>
      <charset val="128"/>
    </font>
    <font>
      <b/>
      <sz val="14"/>
      <name val="HG丸ｺﾞｼｯｸM-PRO"/>
      <family val="3"/>
      <charset val="128"/>
    </font>
    <font>
      <b/>
      <sz val="12"/>
      <name val="HG丸ｺﾞｼｯｸM-PRO"/>
      <family val="3"/>
      <charset val="128"/>
    </font>
    <font>
      <sz val="8"/>
      <name val="HG丸ｺﾞｼｯｸM-PRO"/>
      <family val="3"/>
      <charset val="128"/>
    </font>
    <font>
      <b/>
      <sz val="11"/>
      <color rgb="FFFF0000"/>
      <name val="ＭＳ Ｐゴシック"/>
      <family val="3"/>
      <charset val="128"/>
      <scheme val="minor"/>
    </font>
    <font>
      <b/>
      <sz val="11"/>
      <color rgb="FFFF0000"/>
      <name val="ＭＳ Ｐゴシック"/>
      <family val="3"/>
      <charset val="128"/>
    </font>
    <font>
      <sz val="11"/>
      <name val="ＭＳ Ｐゴシック"/>
      <family val="3"/>
      <charset val="128"/>
      <scheme val="minor"/>
    </font>
    <font>
      <sz val="10.5"/>
      <name val="ＭＳ 明朝"/>
      <family val="1"/>
      <charset val="128"/>
    </font>
    <font>
      <sz val="10.5"/>
      <name val="ＭＳ Ｐゴシック"/>
      <family val="3"/>
      <charset val="128"/>
      <scheme val="minor"/>
    </font>
    <font>
      <sz val="10.5"/>
      <name val="游明朝"/>
      <family val="1"/>
      <charset val="128"/>
    </font>
    <font>
      <sz val="11"/>
      <color rgb="FF0000FF"/>
      <name val="ＭＳ Ｐゴシック"/>
      <family val="3"/>
      <charset val="128"/>
    </font>
    <font>
      <sz val="11"/>
      <color rgb="FFFF0000"/>
      <name val="ＭＳ Ｐゴシック"/>
      <family val="3"/>
      <charset val="128"/>
    </font>
    <font>
      <b/>
      <sz val="9"/>
      <name val="ＭＳ Ｐゴシック"/>
      <family val="3"/>
      <charset val="128"/>
    </font>
    <font>
      <b/>
      <sz val="11"/>
      <name val="HGP創英角ｺﾞｼｯｸUB"/>
      <family val="3"/>
      <charset val="128"/>
    </font>
    <font>
      <b/>
      <sz val="14"/>
      <name val="ＭＳ ゴシック"/>
      <family val="3"/>
      <charset val="128"/>
    </font>
    <font>
      <sz val="14"/>
      <name val="HGS創英角ｺﾞｼｯｸUB"/>
      <family val="3"/>
      <charset val="128"/>
    </font>
    <font>
      <b/>
      <sz val="10"/>
      <name val="HG丸ｺﾞｼｯｸM-PRO"/>
      <family val="3"/>
      <charset val="128"/>
    </font>
    <font>
      <sz val="14"/>
      <name val="HGP創英角ｺﾞｼｯｸUB"/>
      <family val="3"/>
      <charset val="128"/>
    </font>
    <font>
      <b/>
      <sz val="14"/>
      <name val="HGP創英角ｺﾞｼｯｸUB"/>
      <family val="3"/>
      <charset val="128"/>
    </font>
    <font>
      <sz val="10"/>
      <name val="HGP創英角ｺﾞｼｯｸUB"/>
      <family val="3"/>
      <charset val="128"/>
    </font>
    <font>
      <u/>
      <sz val="11"/>
      <name val="HG丸ｺﾞｼｯｸM-PRO"/>
      <family val="3"/>
      <charset val="128"/>
    </font>
    <font>
      <sz val="6"/>
      <name val="HG丸ｺﾞｼｯｸM-PRO"/>
      <family val="3"/>
      <charset val="128"/>
    </font>
    <font>
      <sz val="10"/>
      <color rgb="FF1F497D"/>
      <name val="ＭＳ ゴシック"/>
      <family val="3"/>
      <charset val="128"/>
    </font>
  </fonts>
  <fills count="21">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79992065187536243"/>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9" tint="0.79998168889431442"/>
        <bgColor indexed="64"/>
      </patternFill>
    </fill>
  </fills>
  <borders count="128">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medium">
        <color indexed="64"/>
      </top>
      <bottom style="hair">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top style="thin">
        <color indexed="64"/>
      </top>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style="thin">
        <color indexed="64"/>
      </right>
      <top style="medium">
        <color indexed="64"/>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hair">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style="medium">
        <color indexed="64"/>
      </left>
      <right/>
      <top style="hair">
        <color indexed="64"/>
      </top>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style="medium">
        <color indexed="64"/>
      </right>
      <top style="hair">
        <color indexed="64"/>
      </top>
      <bottom/>
      <diagonal/>
    </border>
    <border>
      <left/>
      <right/>
      <top style="medium">
        <color indexed="64"/>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style="medium">
        <color indexed="64"/>
      </right>
      <top style="dashed">
        <color indexed="64"/>
      </top>
      <bottom style="dashed">
        <color indexed="64"/>
      </bottom>
      <diagonal/>
    </border>
    <border>
      <left/>
      <right style="thin">
        <color indexed="64"/>
      </right>
      <top style="dashed">
        <color indexed="64"/>
      </top>
      <bottom style="dashed">
        <color indexed="64"/>
      </bottom>
      <diagonal/>
    </border>
    <border>
      <left style="medium">
        <color indexed="64"/>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n">
        <color indexed="64"/>
      </left>
      <right style="thin">
        <color indexed="64"/>
      </right>
      <top/>
      <bottom style="hair">
        <color indexed="64"/>
      </bottom>
      <diagonal/>
    </border>
    <border>
      <left style="medium">
        <color auto="1"/>
      </left>
      <right style="thin">
        <color auto="1"/>
      </right>
      <top style="medium">
        <color auto="1"/>
      </top>
      <bottom style="medium">
        <color auto="1"/>
      </bottom>
      <diagonal/>
    </border>
    <border>
      <left/>
      <right style="thin">
        <color indexed="64"/>
      </right>
      <top style="thin">
        <color indexed="64"/>
      </top>
      <bottom/>
      <diagonal/>
    </border>
  </borders>
  <cellStyleXfs count="4">
    <xf numFmtId="0" fontId="0" fillId="0" borderId="0"/>
    <xf numFmtId="38" fontId="1" fillId="0" borderId="0" applyFont="0" applyFill="0" applyBorder="0" applyAlignment="0" applyProtection="0"/>
    <xf numFmtId="0" fontId="8" fillId="0" borderId="0"/>
    <xf numFmtId="9" fontId="1" fillId="0" borderId="0" applyFont="0" applyFill="0" applyBorder="0" applyAlignment="0" applyProtection="0">
      <alignment vertical="center"/>
    </xf>
  </cellStyleXfs>
  <cellXfs count="739">
    <xf numFmtId="0" fontId="0" fillId="0" borderId="0" xfId="0"/>
    <xf numFmtId="0" fontId="3" fillId="0" borderId="0" xfId="0" applyFont="1" applyAlignment="1">
      <alignment vertical="center"/>
    </xf>
    <xf numFmtId="0" fontId="0" fillId="0" borderId="0" xfId="0" applyFill="1" applyAlignment="1">
      <alignment vertical="center"/>
    </xf>
    <xf numFmtId="0" fontId="3" fillId="0" borderId="0" xfId="0" applyFont="1" applyFill="1" applyAlignment="1">
      <alignment vertical="center"/>
    </xf>
    <xf numFmtId="0" fontId="6"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xf numFmtId="0" fontId="0" fillId="0" borderId="0" xfId="0" applyFill="1"/>
    <xf numFmtId="179" fontId="3" fillId="0" borderId="0" xfId="0" applyNumberFormat="1" applyFont="1" applyFill="1" applyBorder="1" applyAlignment="1" applyProtection="1">
      <alignment vertical="center"/>
    </xf>
    <xf numFmtId="0" fontId="6" fillId="3" borderId="27" xfId="0" applyFont="1" applyFill="1" applyBorder="1" applyAlignment="1" applyProtection="1">
      <alignment vertical="center"/>
      <protection locked="0"/>
    </xf>
    <xf numFmtId="0" fontId="6" fillId="3" borderId="52" xfId="0" applyFont="1" applyFill="1" applyBorder="1" applyAlignment="1" applyProtection="1">
      <alignment vertical="center"/>
      <protection locked="0"/>
    </xf>
    <xf numFmtId="0" fontId="6" fillId="3" borderId="28" xfId="0" applyFont="1" applyFill="1" applyBorder="1" applyAlignment="1" applyProtection="1">
      <alignment vertical="center"/>
      <protection locked="0"/>
    </xf>
    <xf numFmtId="0" fontId="6" fillId="0" borderId="0"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179" fontId="5" fillId="0" borderId="0" xfId="0" applyNumberFormat="1" applyFont="1" applyFill="1" applyBorder="1" applyAlignment="1" applyProtection="1">
      <alignment vertical="center"/>
    </xf>
    <xf numFmtId="0" fontId="5" fillId="3" borderId="52" xfId="0" applyFont="1" applyFill="1" applyBorder="1" applyAlignment="1" applyProtection="1">
      <alignment vertical="center"/>
      <protection locked="0"/>
    </xf>
    <xf numFmtId="2" fontId="4" fillId="0" borderId="0" xfId="0" applyNumberFormat="1" applyFont="1" applyFill="1" applyAlignment="1">
      <alignment vertical="center"/>
    </xf>
    <xf numFmtId="176" fontId="3" fillId="0" borderId="0" xfId="0" applyNumberFormat="1" applyFont="1" applyAlignment="1">
      <alignment vertical="center"/>
    </xf>
    <xf numFmtId="0" fontId="6" fillId="3" borderId="27" xfId="0" applyFont="1" applyFill="1" applyBorder="1" applyAlignment="1" applyProtection="1">
      <alignment horizontal="center" vertical="center"/>
      <protection locked="0"/>
    </xf>
    <xf numFmtId="0" fontId="6" fillId="3" borderId="52"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protection locked="0"/>
    </xf>
    <xf numFmtId="0" fontId="6" fillId="0" borderId="0" xfId="0" applyFont="1" applyFill="1" applyBorder="1" applyAlignment="1" applyProtection="1">
      <alignment vertical="center"/>
    </xf>
    <xf numFmtId="0" fontId="0" fillId="0" borderId="14" xfId="0" applyFont="1" applyFill="1" applyBorder="1" applyAlignment="1" applyProtection="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0" fontId="9" fillId="0" borderId="0" xfId="0" applyFont="1" applyFill="1" applyBorder="1" applyAlignment="1">
      <alignment horizontal="right" vertical="center"/>
    </xf>
    <xf numFmtId="0" fontId="5" fillId="3" borderId="37"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2" fontId="5" fillId="3" borderId="27" xfId="0" applyNumberFormat="1" applyFont="1" applyFill="1" applyBorder="1" applyAlignment="1" applyProtection="1">
      <alignment vertical="center"/>
      <protection locked="0"/>
    </xf>
    <xf numFmtId="2" fontId="5" fillId="3" borderId="52" xfId="0" applyNumberFormat="1" applyFont="1" applyFill="1" applyBorder="1" applyAlignment="1" applyProtection="1">
      <alignment vertical="center"/>
      <protection locked="0"/>
    </xf>
    <xf numFmtId="2" fontId="5" fillId="3" borderId="28" xfId="0" applyNumberFormat="1" applyFont="1" applyFill="1" applyBorder="1" applyAlignment="1" applyProtection="1">
      <alignment vertical="center"/>
      <protection locked="0"/>
    </xf>
    <xf numFmtId="2" fontId="4" fillId="0" borderId="0" xfId="0" applyNumberFormat="1" applyFont="1" applyFill="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0" fillId="0" borderId="0" xfId="0" applyProtection="1"/>
    <xf numFmtId="0" fontId="6" fillId="0" borderId="0" xfId="0" applyFont="1" applyAlignment="1" applyProtection="1">
      <alignment vertical="center"/>
    </xf>
    <xf numFmtId="0" fontId="3" fillId="0" borderId="6" xfId="0" applyFont="1" applyFill="1" applyBorder="1" applyAlignment="1" applyProtection="1">
      <alignment vertical="center"/>
    </xf>
    <xf numFmtId="0" fontId="3" fillId="0" borderId="0" xfId="0" applyFont="1" applyAlignment="1" applyProtection="1">
      <alignment vertical="center"/>
    </xf>
    <xf numFmtId="0" fontId="3" fillId="0" borderId="7" xfId="0" applyFont="1" applyFill="1" applyBorder="1" applyAlignment="1" applyProtection="1">
      <alignment vertical="center"/>
    </xf>
    <xf numFmtId="0" fontId="3" fillId="0" borderId="61" xfId="0" applyFont="1" applyBorder="1" applyAlignment="1" applyProtection="1">
      <alignment vertical="center"/>
    </xf>
    <xf numFmtId="0" fontId="3" fillId="2" borderId="59" xfId="0" applyFont="1" applyFill="1" applyBorder="1" applyAlignment="1" applyProtection="1">
      <alignment vertical="center"/>
    </xf>
    <xf numFmtId="0" fontId="3" fillId="2" borderId="62" xfId="0" applyFont="1" applyFill="1" applyBorder="1" applyAlignment="1" applyProtection="1">
      <alignment vertical="center"/>
    </xf>
    <xf numFmtId="0" fontId="5" fillId="0" borderId="69" xfId="0" applyFont="1" applyBorder="1" applyAlignment="1" applyProtection="1">
      <alignment vertical="center"/>
    </xf>
    <xf numFmtId="0" fontId="6" fillId="0" borderId="71" xfId="0" applyFont="1" applyFill="1" applyBorder="1" applyAlignment="1" applyProtection="1">
      <alignment vertical="center"/>
    </xf>
    <xf numFmtId="0" fontId="6" fillId="0" borderId="70" xfId="0" applyFont="1" applyFill="1" applyBorder="1" applyAlignment="1" applyProtection="1">
      <alignment vertical="center"/>
    </xf>
    <xf numFmtId="0" fontId="6" fillId="0" borderId="72" xfId="0" applyFont="1" applyFill="1" applyBorder="1" applyAlignment="1" applyProtection="1">
      <alignment horizontal="center" vertical="center"/>
    </xf>
    <xf numFmtId="0" fontId="6" fillId="0" borderId="70" xfId="0" applyFont="1" applyFill="1" applyBorder="1" applyAlignment="1" applyProtection="1">
      <alignment horizontal="center" vertical="center"/>
    </xf>
    <xf numFmtId="0" fontId="6" fillId="0" borderId="73"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0" fillId="0" borderId="0" xfId="0" applyBorder="1" applyAlignment="1" applyProtection="1">
      <alignment horizontal="center" vertical="center"/>
    </xf>
    <xf numFmtId="0" fontId="3" fillId="0" borderId="0" xfId="0" applyFont="1" applyAlignment="1" applyProtection="1">
      <alignment horizontal="center"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5" fillId="0" borderId="0" xfId="0" applyFont="1" applyAlignment="1" applyProtection="1">
      <alignment vertical="center"/>
    </xf>
    <xf numFmtId="0" fontId="5" fillId="0" borderId="36" xfId="0" applyFont="1" applyBorder="1" applyAlignment="1" applyProtection="1">
      <alignment vertical="center"/>
    </xf>
    <xf numFmtId="0" fontId="3" fillId="0" borderId="0" xfId="0" applyFont="1" applyProtection="1"/>
    <xf numFmtId="0" fontId="0" fillId="0" borderId="0" xfId="0" applyFill="1" applyAlignment="1" applyProtection="1">
      <alignment vertical="center"/>
    </xf>
    <xf numFmtId="0" fontId="0" fillId="0" borderId="0" xfId="0" applyFill="1" applyBorder="1" applyAlignment="1" applyProtection="1">
      <alignment vertical="center"/>
    </xf>
    <xf numFmtId="0" fontId="3" fillId="8" borderId="0" xfId="0" applyFont="1" applyFill="1" applyBorder="1" applyAlignment="1" applyProtection="1">
      <alignment horizontal="center" vertical="center" wrapText="1"/>
    </xf>
    <xf numFmtId="0" fontId="3" fillId="6" borderId="0" xfId="0" applyFont="1" applyFill="1" applyBorder="1" applyAlignment="1" applyProtection="1">
      <alignment horizontal="center" vertical="center" wrapText="1"/>
    </xf>
    <xf numFmtId="0" fontId="6" fillId="0" borderId="0" xfId="0" applyFont="1" applyFill="1" applyAlignment="1" applyProtection="1">
      <alignment vertical="center"/>
    </xf>
    <xf numFmtId="0" fontId="3" fillId="0" borderId="0" xfId="0" applyFont="1" applyFill="1" applyAlignment="1" applyProtection="1">
      <alignment horizontal="center" vertical="center"/>
    </xf>
    <xf numFmtId="0" fontId="3" fillId="0" borderId="0" xfId="0" applyFont="1" applyFill="1" applyAlignment="1" applyProtection="1">
      <alignment vertical="center"/>
    </xf>
    <xf numFmtId="0" fontId="7" fillId="2" borderId="14" xfId="0" applyFont="1" applyFill="1" applyBorder="1" applyAlignment="1" applyProtection="1">
      <alignment horizontal="center" vertical="center"/>
    </xf>
    <xf numFmtId="0" fontId="7" fillId="0" borderId="0" xfId="0" applyFont="1" applyFill="1" applyBorder="1" applyAlignment="1" applyProtection="1">
      <alignment vertical="center" wrapText="1"/>
    </xf>
    <xf numFmtId="0" fontId="3" fillId="0" borderId="0" xfId="0" applyFont="1" applyFill="1" applyAlignment="1" applyProtection="1">
      <alignment horizontal="center" vertical="center" wrapText="1"/>
    </xf>
    <xf numFmtId="0" fontId="5" fillId="0" borderId="33"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15" fillId="0"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0" fontId="3" fillId="8" borderId="0" xfId="0" applyFont="1" applyFill="1" applyAlignment="1" applyProtection="1">
      <alignment horizontal="center" vertical="center" wrapText="1"/>
    </xf>
    <xf numFmtId="0" fontId="3" fillId="6" borderId="0" xfId="0" applyFont="1" applyFill="1" applyAlignment="1" applyProtection="1">
      <alignment horizontal="center" vertical="center" wrapText="1"/>
    </xf>
    <xf numFmtId="0" fontId="3" fillId="0" borderId="0" xfId="0" applyFont="1" applyFill="1" applyAlignment="1" applyProtection="1">
      <alignment vertical="center" wrapText="1"/>
    </xf>
    <xf numFmtId="0" fontId="3" fillId="0" borderId="0" xfId="0" applyFont="1" applyFill="1" applyBorder="1" applyAlignment="1" applyProtection="1">
      <alignment horizontal="center" vertical="center" wrapText="1"/>
    </xf>
    <xf numFmtId="0" fontId="7" fillId="8" borderId="0" xfId="0" applyFont="1" applyFill="1" applyAlignment="1" applyProtection="1">
      <alignment horizontal="center" vertical="center" wrapText="1"/>
    </xf>
    <xf numFmtId="0" fontId="7" fillId="6" borderId="0" xfId="0" applyFont="1" applyFill="1" applyAlignment="1" applyProtection="1">
      <alignment horizontal="center" vertical="center"/>
    </xf>
    <xf numFmtId="0" fontId="20" fillId="8" borderId="0" xfId="0" applyFont="1" applyFill="1" applyAlignment="1" applyProtection="1">
      <alignment horizontal="center" vertical="center"/>
    </xf>
    <xf numFmtId="0" fontId="7" fillId="6" borderId="0" xfId="0" applyFont="1" applyFill="1" applyAlignment="1" applyProtection="1">
      <alignment horizontal="center" vertical="center" wrapText="1"/>
    </xf>
    <xf numFmtId="0" fontId="20" fillId="6" borderId="0" xfId="0" applyFont="1" applyFill="1" applyAlignment="1" applyProtection="1">
      <alignment horizontal="center" vertical="center"/>
    </xf>
    <xf numFmtId="183" fontId="16" fillId="0" borderId="0" xfId="3" applyNumberFormat="1" applyFont="1" applyFill="1" applyBorder="1" applyAlignment="1" applyProtection="1">
      <alignment vertical="center"/>
    </xf>
    <xf numFmtId="176" fontId="15" fillId="0" borderId="0" xfId="0" applyNumberFormat="1" applyFont="1" applyFill="1" applyAlignment="1" applyProtection="1">
      <alignment horizontal="right" vertical="center"/>
    </xf>
    <xf numFmtId="2" fontId="3" fillId="0" borderId="0" xfId="0" applyNumberFormat="1" applyFont="1" applyFill="1" applyAlignment="1" applyProtection="1">
      <alignment horizontal="right" vertical="center"/>
    </xf>
    <xf numFmtId="2" fontId="3" fillId="0" borderId="0" xfId="0" applyNumberFormat="1" applyFont="1" applyFill="1" applyBorder="1" applyAlignment="1" applyProtection="1">
      <alignment horizontal="right" vertical="center"/>
    </xf>
    <xf numFmtId="2" fontId="3" fillId="0" borderId="0" xfId="0" applyNumberFormat="1" applyFont="1" applyFill="1" applyAlignment="1" applyProtection="1">
      <alignment vertical="center"/>
    </xf>
    <xf numFmtId="0" fontId="15" fillId="0" borderId="0" xfId="0" applyFont="1" applyFill="1" applyAlignment="1" applyProtection="1">
      <alignment horizontal="right" vertical="center"/>
    </xf>
    <xf numFmtId="177" fontId="15" fillId="0" borderId="0" xfId="0" applyNumberFormat="1" applyFont="1" applyFill="1" applyAlignment="1" applyProtection="1">
      <alignment horizontal="right" vertical="center"/>
    </xf>
    <xf numFmtId="9" fontId="3" fillId="0" borderId="0" xfId="0" applyNumberFormat="1" applyFont="1" applyFill="1" applyAlignment="1" applyProtection="1">
      <alignment horizontal="center" vertical="center" wrapText="1"/>
    </xf>
    <xf numFmtId="0" fontId="15" fillId="0" borderId="0" xfId="0" applyFont="1" applyFill="1" applyAlignment="1" applyProtection="1">
      <alignment vertical="center"/>
    </xf>
    <xf numFmtId="0" fontId="5" fillId="0" borderId="29" xfId="0" applyFont="1" applyFill="1" applyBorder="1" applyAlignment="1" applyProtection="1">
      <alignment horizontal="center" vertical="center"/>
    </xf>
    <xf numFmtId="176" fontId="3" fillId="0" borderId="0" xfId="0" applyNumberFormat="1" applyFont="1" applyFill="1" applyAlignment="1" applyProtection="1">
      <alignment vertical="center"/>
    </xf>
    <xf numFmtId="0" fontId="5" fillId="0" borderId="16" xfId="0" applyFont="1" applyFill="1" applyBorder="1" applyAlignment="1" applyProtection="1">
      <alignment horizontal="center" vertical="center"/>
    </xf>
    <xf numFmtId="10" fontId="5" fillId="0" borderId="0" xfId="3" applyNumberFormat="1" applyFont="1" applyFill="1" applyBorder="1" applyAlignment="1" applyProtection="1">
      <alignment horizontal="center" vertical="center"/>
    </xf>
    <xf numFmtId="184" fontId="5" fillId="0" borderId="0" xfId="0" applyNumberFormat="1" applyFont="1" applyFill="1" applyBorder="1" applyAlignment="1" applyProtection="1">
      <alignment horizontal="center" vertical="center"/>
    </xf>
    <xf numFmtId="176" fontId="3" fillId="8" borderId="0" xfId="0" applyNumberFormat="1" applyFont="1" applyFill="1" applyAlignment="1" applyProtection="1">
      <alignment horizontal="center" vertical="center"/>
    </xf>
    <xf numFmtId="176" fontId="3" fillId="6" borderId="0" xfId="0" applyNumberFormat="1" applyFont="1" applyFill="1" applyAlignment="1" applyProtection="1">
      <alignment horizontal="center" vertical="center"/>
    </xf>
    <xf numFmtId="0" fontId="3" fillId="0" borderId="80" xfId="0" applyFont="1" applyFill="1" applyBorder="1" applyAlignment="1" applyProtection="1">
      <alignment horizontal="center" vertical="center"/>
    </xf>
    <xf numFmtId="0" fontId="5" fillId="0" borderId="0" xfId="0" applyFont="1" applyFill="1" applyAlignment="1" applyProtection="1">
      <alignment vertical="center"/>
    </xf>
    <xf numFmtId="0" fontId="3" fillId="0" borderId="14"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2" fontId="3" fillId="0" borderId="14" xfId="0" applyNumberFormat="1" applyFont="1" applyFill="1" applyBorder="1" applyAlignment="1" applyProtection="1">
      <alignment vertical="center"/>
    </xf>
    <xf numFmtId="2" fontId="3" fillId="0" borderId="47" xfId="0" applyNumberFormat="1" applyFont="1" applyFill="1" applyBorder="1" applyAlignment="1" applyProtection="1">
      <alignment vertical="center"/>
    </xf>
    <xf numFmtId="177" fontId="3" fillId="0" borderId="14" xfId="0" applyNumberFormat="1" applyFont="1" applyFill="1" applyBorder="1" applyAlignment="1" applyProtection="1">
      <alignment horizontal="right" vertical="center"/>
    </xf>
    <xf numFmtId="0" fontId="3" fillId="0" borderId="0" xfId="0" applyFont="1" applyFill="1" applyBorder="1" applyAlignment="1" applyProtection="1">
      <alignment vertical="center" shrinkToFit="1"/>
    </xf>
    <xf numFmtId="2" fontId="3" fillId="0" borderId="0" xfId="0" applyNumberFormat="1" applyFont="1" applyFill="1" applyBorder="1" applyAlignment="1" applyProtection="1">
      <alignment vertical="center"/>
    </xf>
    <xf numFmtId="0" fontId="5" fillId="0" borderId="0" xfId="0" applyFont="1" applyFill="1" applyAlignment="1" applyProtection="1">
      <alignment horizontal="center" vertical="center"/>
    </xf>
    <xf numFmtId="0" fontId="5" fillId="0" borderId="0" xfId="0" applyFont="1" applyFill="1" applyAlignment="1" applyProtection="1">
      <alignment horizontal="right" vertical="top"/>
    </xf>
    <xf numFmtId="0" fontId="0" fillId="0" borderId="0" xfId="0" applyFill="1" applyProtection="1"/>
    <xf numFmtId="0" fontId="0" fillId="0" borderId="0" xfId="0" applyFill="1" applyAlignment="1" applyProtection="1">
      <alignment horizontal="center"/>
    </xf>
    <xf numFmtId="0" fontId="3" fillId="0" borderId="0" xfId="0" applyFont="1" applyFill="1" applyProtection="1"/>
    <xf numFmtId="0" fontId="5" fillId="3" borderId="27" xfId="0" applyFont="1" applyFill="1" applyBorder="1" applyAlignment="1" applyProtection="1">
      <alignment vertical="center"/>
      <protection locked="0"/>
    </xf>
    <xf numFmtId="0" fontId="3" fillId="3" borderId="53" xfId="0" applyFont="1" applyFill="1" applyBorder="1" applyAlignment="1" applyProtection="1">
      <alignment vertical="center"/>
      <protection locked="0"/>
    </xf>
    <xf numFmtId="0" fontId="3" fillId="3" borderId="35" xfId="0" applyFont="1" applyFill="1" applyBorder="1" applyAlignment="1" applyProtection="1">
      <alignment vertical="center"/>
      <protection locked="0"/>
    </xf>
    <xf numFmtId="0" fontId="5" fillId="3" borderId="28" xfId="0" applyFont="1" applyFill="1" applyBorder="1" applyAlignment="1" applyProtection="1">
      <alignment vertical="center"/>
      <protection locked="0"/>
    </xf>
    <xf numFmtId="0" fontId="3" fillId="3" borderId="54" xfId="0" applyFont="1" applyFill="1" applyBorder="1" applyAlignment="1" applyProtection="1">
      <alignment vertical="center"/>
      <protection locked="0"/>
    </xf>
    <xf numFmtId="2" fontId="4" fillId="0" borderId="0" xfId="0" applyNumberFormat="1" applyFont="1" applyAlignment="1" applyProtection="1">
      <alignment vertical="center"/>
    </xf>
    <xf numFmtId="0" fontId="6" fillId="0" borderId="0" xfId="0" applyFont="1" applyBorder="1" applyAlignment="1" applyProtection="1">
      <alignment horizontal="center" vertical="center"/>
    </xf>
    <xf numFmtId="180" fontId="5" fillId="0" borderId="0" xfId="0" applyNumberFormat="1" applyFont="1" applyBorder="1" applyAlignment="1" applyProtection="1">
      <alignment horizontal="center" vertical="center"/>
    </xf>
    <xf numFmtId="0" fontId="3" fillId="0" borderId="0" xfId="0" quotePrefix="1" applyFont="1" applyAlignment="1" applyProtection="1">
      <alignment horizontal="center" vertical="center"/>
    </xf>
    <xf numFmtId="178" fontId="3" fillId="0" borderId="0" xfId="0" applyNumberFormat="1" applyFont="1" applyAlignment="1" applyProtection="1">
      <alignment vertical="center"/>
    </xf>
    <xf numFmtId="176" fontId="3" fillId="0" borderId="0" xfId="0" applyNumberFormat="1" applyFont="1" applyAlignment="1" applyProtection="1">
      <alignment vertical="center"/>
    </xf>
    <xf numFmtId="2" fontId="3" fillId="0" borderId="0" xfId="0" applyNumberFormat="1" applyFont="1" applyAlignment="1" applyProtection="1">
      <alignment vertical="center"/>
    </xf>
    <xf numFmtId="0" fontId="3" fillId="14" borderId="38" xfId="0" applyFont="1" applyFill="1" applyBorder="1" applyAlignment="1" applyProtection="1">
      <alignment vertical="center"/>
      <protection locked="0"/>
    </xf>
    <xf numFmtId="0" fontId="5" fillId="14" borderId="38" xfId="0" applyFont="1" applyFill="1" applyBorder="1" applyAlignment="1" applyProtection="1">
      <alignment vertical="center"/>
      <protection locked="0"/>
    </xf>
    <xf numFmtId="0" fontId="5" fillId="14" borderId="27" xfId="0" applyFont="1" applyFill="1" applyBorder="1" applyAlignment="1" applyProtection="1">
      <alignment vertical="center"/>
      <protection locked="0"/>
    </xf>
    <xf numFmtId="0" fontId="14" fillId="14" borderId="53" xfId="0" applyFont="1" applyFill="1" applyBorder="1" applyAlignment="1" applyProtection="1">
      <alignment horizontal="right" vertical="center"/>
      <protection locked="0"/>
    </xf>
    <xf numFmtId="2" fontId="14" fillId="14" borderId="53" xfId="1" applyNumberFormat="1" applyFont="1" applyFill="1" applyBorder="1" applyAlignment="1" applyProtection="1">
      <alignment horizontal="right" vertical="center"/>
      <protection locked="0"/>
    </xf>
    <xf numFmtId="0" fontId="3" fillId="14" borderId="55" xfId="0" applyFont="1" applyFill="1" applyBorder="1" applyAlignment="1" applyProtection="1">
      <alignment vertical="center"/>
      <protection locked="0"/>
    </xf>
    <xf numFmtId="0" fontId="5" fillId="14" borderId="55" xfId="0" applyFont="1" applyFill="1" applyBorder="1" applyAlignment="1" applyProtection="1">
      <alignment vertical="center"/>
      <protection locked="0"/>
    </xf>
    <xf numFmtId="0" fontId="5" fillId="14" borderId="52" xfId="0" applyFont="1" applyFill="1" applyBorder="1" applyAlignment="1" applyProtection="1">
      <alignment vertical="center"/>
      <protection locked="0"/>
    </xf>
    <xf numFmtId="0" fontId="14" fillId="14" borderId="52" xfId="0" applyFont="1" applyFill="1" applyBorder="1" applyAlignment="1" applyProtection="1">
      <alignment horizontal="right" vertical="center"/>
      <protection locked="0"/>
    </xf>
    <xf numFmtId="2" fontId="14" fillId="14" borderId="52" xfId="1" applyNumberFormat="1" applyFont="1" applyFill="1" applyBorder="1" applyAlignment="1" applyProtection="1">
      <alignment horizontal="right" vertical="center"/>
      <protection locked="0"/>
    </xf>
    <xf numFmtId="0" fontId="3" fillId="14" borderId="88" xfId="0" applyFont="1" applyFill="1" applyBorder="1" applyAlignment="1" applyProtection="1">
      <alignment vertical="center"/>
      <protection locked="0"/>
    </xf>
    <xf numFmtId="0" fontId="14" fillId="14" borderId="97" xfId="0" applyFont="1" applyFill="1" applyBorder="1" applyAlignment="1" applyProtection="1">
      <alignment horizontal="right" vertical="center"/>
      <protection locked="0"/>
    </xf>
    <xf numFmtId="2" fontId="14" fillId="14" borderId="97" xfId="1" applyNumberFormat="1" applyFont="1" applyFill="1" applyBorder="1" applyAlignment="1" applyProtection="1">
      <alignment horizontal="right" vertical="center"/>
      <protection locked="0"/>
    </xf>
    <xf numFmtId="0" fontId="3" fillId="0" borderId="0" xfId="0" applyFont="1" applyAlignment="1" applyProtection="1">
      <alignment vertical="center"/>
      <protection locked="0"/>
    </xf>
    <xf numFmtId="0" fontId="3" fillId="0" borderId="0" xfId="0" applyFont="1" applyFill="1" applyAlignment="1" applyProtection="1">
      <alignment vertical="center"/>
      <protection locked="0"/>
    </xf>
    <xf numFmtId="0" fontId="9" fillId="0" borderId="0" xfId="0" applyFont="1" applyFill="1" applyBorder="1" applyAlignment="1" applyProtection="1">
      <alignment vertical="center"/>
      <protection locked="0"/>
    </xf>
    <xf numFmtId="176" fontId="5" fillId="0" borderId="57" xfId="0" applyNumberFormat="1" applyFont="1" applyFill="1" applyBorder="1" applyAlignment="1">
      <alignment vertical="center"/>
    </xf>
    <xf numFmtId="176" fontId="5" fillId="0" borderId="56" xfId="0" applyNumberFormat="1" applyFont="1" applyFill="1" applyBorder="1" applyAlignment="1">
      <alignment vertical="center"/>
    </xf>
    <xf numFmtId="176" fontId="5" fillId="0" borderId="34" xfId="0" applyNumberFormat="1" applyFont="1" applyFill="1" applyBorder="1" applyAlignment="1">
      <alignment vertical="center"/>
    </xf>
    <xf numFmtId="2" fontId="5" fillId="0" borderId="41" xfId="0" applyNumberFormat="1" applyFont="1" applyFill="1" applyBorder="1" applyAlignment="1" applyProtection="1">
      <alignment vertical="center"/>
    </xf>
    <xf numFmtId="2" fontId="5" fillId="0" borderId="76" xfId="0" applyNumberFormat="1" applyFont="1" applyFill="1" applyBorder="1" applyAlignment="1" applyProtection="1">
      <alignment vertical="center"/>
    </xf>
    <xf numFmtId="180" fontId="5" fillId="15" borderId="52" xfId="0" applyNumberFormat="1" applyFont="1" applyFill="1" applyBorder="1" applyAlignment="1" applyProtection="1">
      <alignment vertical="center"/>
      <protection locked="0"/>
    </xf>
    <xf numFmtId="180" fontId="5" fillId="15" borderId="56" xfId="0" applyNumberFormat="1" applyFont="1" applyFill="1" applyBorder="1" applyAlignment="1" applyProtection="1">
      <alignment vertical="center"/>
      <protection locked="0"/>
    </xf>
    <xf numFmtId="180" fontId="5" fillId="15" borderId="98" xfId="0" applyNumberFormat="1" applyFont="1" applyFill="1" applyBorder="1" applyAlignment="1" applyProtection="1">
      <alignment vertical="center"/>
      <protection locked="0"/>
    </xf>
    <xf numFmtId="180" fontId="5" fillId="15" borderId="99" xfId="0" applyNumberFormat="1" applyFont="1" applyFill="1" applyBorder="1" applyAlignment="1" applyProtection="1">
      <alignment vertical="center"/>
      <protection locked="0"/>
    </xf>
    <xf numFmtId="180" fontId="5" fillId="15" borderId="12" xfId="0" applyNumberFormat="1" applyFont="1" applyFill="1" applyBorder="1" applyAlignment="1" applyProtection="1">
      <alignment vertical="center"/>
      <protection locked="0"/>
    </xf>
    <xf numFmtId="180" fontId="5" fillId="15" borderId="101" xfId="0" applyNumberFormat="1" applyFont="1" applyFill="1" applyBorder="1" applyAlignment="1" applyProtection="1">
      <alignment vertical="center"/>
      <protection locked="0"/>
    </xf>
    <xf numFmtId="0" fontId="5" fillId="0" borderId="0" xfId="0" applyFont="1" applyAlignment="1" applyProtection="1">
      <alignment vertical="center"/>
    </xf>
    <xf numFmtId="0" fontId="5" fillId="0" borderId="7" xfId="0" applyFont="1" applyBorder="1" applyAlignment="1" applyProtection="1">
      <alignment vertical="center"/>
    </xf>
    <xf numFmtId="0" fontId="5" fillId="0" borderId="2" xfId="0" applyFont="1" applyBorder="1" applyAlignment="1" applyProtection="1">
      <alignment vertical="center"/>
    </xf>
    <xf numFmtId="0" fontId="5" fillId="0" borderId="15" xfId="0" applyFont="1" applyBorder="1" applyAlignment="1" applyProtection="1">
      <alignment vertical="center"/>
    </xf>
    <xf numFmtId="0" fontId="5" fillId="0" borderId="5" xfId="0" applyFont="1" applyBorder="1" applyAlignment="1" applyProtection="1">
      <alignment vertical="center"/>
    </xf>
    <xf numFmtId="0" fontId="5" fillId="0" borderId="8" xfId="0" applyFont="1" applyBorder="1" applyAlignment="1" applyProtection="1">
      <alignment vertical="center"/>
    </xf>
    <xf numFmtId="0" fontId="5" fillId="0" borderId="9" xfId="0" applyFont="1" applyBorder="1" applyAlignment="1" applyProtection="1">
      <alignment vertical="center"/>
    </xf>
    <xf numFmtId="0" fontId="5" fillId="0" borderId="18" xfId="0" applyFont="1" applyFill="1" applyBorder="1" applyAlignment="1" applyProtection="1">
      <alignment horizontal="center" vertical="center"/>
    </xf>
    <xf numFmtId="0" fontId="0" fillId="0" borderId="0" xfId="0" applyAlignment="1" applyProtection="1">
      <alignment horizontal="center" vertical="center"/>
    </xf>
    <xf numFmtId="0" fontId="3" fillId="0" borderId="14" xfId="0" applyFont="1" applyFill="1" applyBorder="1" applyAlignment="1" applyProtection="1">
      <alignment horizontal="center" vertical="center"/>
    </xf>
    <xf numFmtId="0" fontId="3" fillId="0" borderId="0" xfId="0" applyFont="1" applyAlignment="1" applyProtection="1">
      <alignment horizontal="center" vertical="center"/>
    </xf>
    <xf numFmtId="0" fontId="24" fillId="0" borderId="0" xfId="0" applyFont="1" applyBorder="1" applyAlignment="1" applyProtection="1"/>
    <xf numFmtId="0" fontId="24" fillId="0" borderId="0" xfId="0" applyFont="1" applyBorder="1" applyProtection="1"/>
    <xf numFmtId="0" fontId="0" fillId="0" borderId="0" xfId="0" applyFont="1" applyFill="1" applyProtection="1">
      <protection locked="0"/>
    </xf>
    <xf numFmtId="0" fontId="25" fillId="0" borderId="0" xfId="0" applyFont="1" applyProtection="1"/>
    <xf numFmtId="0" fontId="26" fillId="0" borderId="14" xfId="0" applyFont="1" applyBorder="1" applyProtection="1"/>
    <xf numFmtId="0" fontId="0" fillId="0" borderId="14" xfId="0" applyBorder="1" applyAlignment="1" applyProtection="1">
      <alignment horizontal="center" vertical="center"/>
    </xf>
    <xf numFmtId="0" fontId="26" fillId="0" borderId="14" xfId="0" applyFont="1" applyBorder="1" applyAlignment="1" applyProtection="1">
      <alignment horizontal="center"/>
    </xf>
    <xf numFmtId="182" fontId="26" fillId="0" borderId="14" xfId="0" applyNumberFormat="1" applyFont="1" applyFill="1" applyBorder="1" applyProtection="1"/>
    <xf numFmtId="0" fontId="0" fillId="0" borderId="0" xfId="0" applyAlignment="1" applyProtection="1">
      <alignment wrapText="1"/>
    </xf>
    <xf numFmtId="0" fontId="7" fillId="0" borderId="0" xfId="0"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178" fontId="0" fillId="0" borderId="14" xfId="0" applyNumberFormat="1" applyBorder="1" applyAlignment="1" applyProtection="1">
      <alignment horizontal="center" vertical="center"/>
    </xf>
    <xf numFmtId="2" fontId="0" fillId="0" borderId="0" xfId="0" applyNumberFormat="1" applyProtection="1"/>
    <xf numFmtId="0" fontId="27" fillId="11" borderId="0" xfId="0" applyFont="1" applyFill="1" applyBorder="1" applyAlignment="1" applyProtection="1">
      <alignment vertical="center" wrapText="1"/>
    </xf>
    <xf numFmtId="0" fontId="27" fillId="11" borderId="0" xfId="0" applyFont="1" applyFill="1" applyBorder="1" applyAlignment="1" applyProtection="1">
      <alignment horizontal="center" vertical="center" wrapText="1"/>
    </xf>
    <xf numFmtId="0" fontId="27" fillId="10" borderId="0" xfId="0" applyFont="1" applyFill="1" applyBorder="1" applyAlignment="1" applyProtection="1">
      <alignment vertical="center" wrapText="1"/>
    </xf>
    <xf numFmtId="0" fontId="27" fillId="10" borderId="0" xfId="0" applyFont="1" applyFill="1" applyBorder="1" applyAlignment="1" applyProtection="1">
      <alignment horizontal="center" vertical="center" wrapText="1"/>
    </xf>
    <xf numFmtId="0" fontId="0" fillId="12" borderId="0" xfId="0" applyFill="1" applyProtection="1"/>
    <xf numFmtId="178" fontId="0" fillId="0" borderId="0" xfId="0" applyNumberFormat="1" applyProtection="1"/>
    <xf numFmtId="0" fontId="0" fillId="13" borderId="0" xfId="0" applyFill="1" applyProtection="1"/>
    <xf numFmtId="0" fontId="28" fillId="11" borderId="0" xfId="0" applyFont="1" applyFill="1" applyBorder="1" applyAlignment="1" applyProtection="1">
      <alignment horizontal="center" vertical="center" wrapText="1"/>
    </xf>
    <xf numFmtId="178" fontId="29" fillId="11" borderId="0" xfId="0" applyNumberFormat="1" applyFont="1" applyFill="1" applyBorder="1" applyAlignment="1" applyProtection="1">
      <alignment horizontal="right" vertical="center" wrapText="1"/>
    </xf>
    <xf numFmtId="0" fontId="29" fillId="11" borderId="0" xfId="0" applyFont="1" applyFill="1" applyBorder="1" applyAlignment="1" applyProtection="1">
      <alignment horizontal="right" vertical="center" wrapText="1"/>
    </xf>
    <xf numFmtId="0" fontId="28" fillId="10" borderId="0" xfId="0" applyFont="1" applyFill="1" applyBorder="1" applyAlignment="1" applyProtection="1">
      <alignment horizontal="center" vertical="center" wrapText="1"/>
    </xf>
    <xf numFmtId="178" fontId="29" fillId="10" borderId="0" xfId="0" applyNumberFormat="1" applyFont="1" applyFill="1" applyBorder="1" applyAlignment="1" applyProtection="1">
      <alignment horizontal="right" vertical="center" wrapText="1"/>
    </xf>
    <xf numFmtId="0" fontId="29" fillId="10" borderId="0" xfId="0" applyFont="1" applyFill="1" applyBorder="1" applyAlignment="1" applyProtection="1">
      <alignment horizontal="right" vertical="center" wrapText="1"/>
    </xf>
    <xf numFmtId="0" fontId="3" fillId="3" borderId="16" xfId="0" applyFont="1" applyFill="1" applyBorder="1" applyAlignment="1" applyProtection="1">
      <alignment horizontal="center" vertical="center"/>
    </xf>
    <xf numFmtId="0" fontId="5" fillId="0" borderId="8" xfId="0" applyFont="1" applyFill="1" applyBorder="1" applyAlignment="1" applyProtection="1">
      <alignment vertical="center"/>
    </xf>
    <xf numFmtId="0" fontId="3" fillId="0" borderId="8" xfId="0" applyFont="1" applyBorder="1" applyAlignment="1" applyProtection="1">
      <alignment vertical="center"/>
    </xf>
    <xf numFmtId="0" fontId="3" fillId="0" borderId="8" xfId="0" applyFont="1" applyFill="1" applyBorder="1" applyAlignment="1" applyProtection="1">
      <alignment vertical="center"/>
    </xf>
    <xf numFmtId="0" fontId="5" fillId="0" borderId="9" xfId="0" applyFont="1" applyFill="1" applyBorder="1" applyAlignment="1" applyProtection="1">
      <alignment vertical="center"/>
    </xf>
    <xf numFmtId="0" fontId="0" fillId="11" borderId="0" xfId="0" applyFill="1" applyProtection="1"/>
    <xf numFmtId="0" fontId="0" fillId="10" borderId="0" xfId="0" applyFill="1" applyProtection="1"/>
    <xf numFmtId="0" fontId="0" fillId="16" borderId="0" xfId="0" applyFill="1" applyProtection="1"/>
    <xf numFmtId="0" fontId="0" fillId="5" borderId="0" xfId="0" applyFill="1" applyProtection="1"/>
    <xf numFmtId="2" fontId="30" fillId="0" borderId="0" xfId="0" applyNumberFormat="1" applyFont="1" applyFill="1" applyProtection="1"/>
    <xf numFmtId="176" fontId="30" fillId="3" borderId="0" xfId="0" applyNumberFormat="1" applyFont="1" applyFill="1" applyProtection="1"/>
    <xf numFmtId="0" fontId="0" fillId="17" borderId="0" xfId="0" applyFill="1" applyProtection="1"/>
    <xf numFmtId="0" fontId="0" fillId="18" borderId="0" xfId="0" applyFill="1" applyProtection="1"/>
    <xf numFmtId="178" fontId="0" fillId="0" borderId="0" xfId="0" applyNumberFormat="1" applyBorder="1" applyAlignment="1" applyProtection="1">
      <alignment horizontal="center" vertical="center"/>
    </xf>
    <xf numFmtId="0" fontId="3" fillId="3" borderId="6" xfId="0" applyFont="1" applyFill="1" applyBorder="1" applyAlignment="1" applyProtection="1">
      <alignment vertical="center"/>
    </xf>
    <xf numFmtId="181" fontId="3" fillId="0" borderId="0" xfId="0" applyNumberFormat="1" applyFont="1" applyAlignment="1" applyProtection="1">
      <alignment horizontal="center" vertical="center"/>
    </xf>
    <xf numFmtId="0" fontId="0" fillId="19" borderId="0" xfId="0" applyFill="1" applyProtection="1"/>
    <xf numFmtId="0" fontId="4" fillId="3" borderId="7" xfId="0" applyFont="1" applyFill="1" applyBorder="1" applyAlignment="1" applyProtection="1">
      <alignment vertical="center"/>
    </xf>
    <xf numFmtId="0" fontId="27" fillId="10" borderId="0" xfId="0" applyFont="1" applyFill="1" applyBorder="1" applyAlignment="1" applyProtection="1">
      <alignment horizontal="right" vertical="center" wrapText="1"/>
    </xf>
    <xf numFmtId="0" fontId="4" fillId="3" borderId="5" xfId="0" applyFont="1" applyFill="1" applyBorder="1" applyAlignment="1" applyProtection="1">
      <alignment vertical="center"/>
    </xf>
    <xf numFmtId="2" fontId="0" fillId="0" borderId="0" xfId="1" applyNumberFormat="1" applyFont="1" applyBorder="1" applyProtection="1"/>
    <xf numFmtId="0" fontId="7" fillId="0" borderId="0" xfId="0" applyFont="1" applyBorder="1" applyAlignment="1" applyProtection="1">
      <alignment horizontal="left" vertical="center"/>
    </xf>
    <xf numFmtId="0" fontId="31" fillId="18" borderId="0" xfId="0" applyFont="1" applyFill="1" applyProtection="1"/>
    <xf numFmtId="176" fontId="30" fillId="0" borderId="0" xfId="0" applyNumberFormat="1" applyFont="1" applyProtection="1"/>
    <xf numFmtId="2" fontId="31" fillId="0" borderId="0" xfId="0" applyNumberFormat="1" applyFont="1" applyFill="1" applyAlignment="1" applyProtection="1">
      <alignment horizontal="right"/>
    </xf>
    <xf numFmtId="0" fontId="30" fillId="0" borderId="0" xfId="0" applyNumberFormat="1" applyFont="1" applyProtection="1"/>
    <xf numFmtId="0" fontId="31" fillId="19" borderId="0" xfId="0" applyFont="1" applyFill="1" applyProtection="1"/>
    <xf numFmtId="0" fontId="31" fillId="17" borderId="0" xfId="0" applyFont="1" applyFill="1" applyProtection="1"/>
    <xf numFmtId="0" fontId="0" fillId="0" borderId="0" xfId="0" applyNumberFormat="1" applyProtection="1"/>
    <xf numFmtId="49" fontId="0" fillId="0" borderId="0" xfId="0" applyNumberFormat="1" applyProtection="1"/>
    <xf numFmtId="0" fontId="5" fillId="0" borderId="0" xfId="0" applyFont="1" applyBorder="1" applyAlignment="1" applyProtection="1">
      <alignment horizontal="center" vertical="center"/>
    </xf>
    <xf numFmtId="2" fontId="31" fillId="0" borderId="0" xfId="0" applyNumberFormat="1" applyFont="1" applyProtection="1"/>
    <xf numFmtId="0" fontId="5" fillId="0" borderId="16" xfId="0" applyFont="1" applyFill="1" applyBorder="1" applyAlignment="1">
      <alignment horizontal="center" vertical="center"/>
    </xf>
    <xf numFmtId="0" fontId="5" fillId="0" borderId="18" xfId="0" applyFont="1" applyFill="1" applyBorder="1" applyAlignment="1">
      <alignment horizontal="center" vertical="center"/>
    </xf>
    <xf numFmtId="2" fontId="5" fillId="0" borderId="35" xfId="0" applyNumberFormat="1" applyFont="1" applyFill="1" applyBorder="1" applyAlignment="1">
      <alignment vertical="center"/>
    </xf>
    <xf numFmtId="2" fontId="5" fillId="0" borderId="101" xfId="0" applyNumberFormat="1" applyFont="1" applyFill="1" applyBorder="1" applyAlignment="1">
      <alignment vertical="center"/>
    </xf>
    <xf numFmtId="2" fontId="5" fillId="0" borderId="52" xfId="0" applyNumberFormat="1" applyFont="1" applyFill="1" applyBorder="1" applyAlignment="1">
      <alignment vertical="center"/>
    </xf>
    <xf numFmtId="2" fontId="5" fillId="0" borderId="56" xfId="0" applyNumberFormat="1" applyFont="1" applyFill="1" applyBorder="1" applyAlignment="1">
      <alignment vertical="center"/>
    </xf>
    <xf numFmtId="2" fontId="5" fillId="0" borderId="33" xfId="0" applyNumberFormat="1" applyFont="1" applyFill="1" applyBorder="1" applyAlignment="1">
      <alignment vertical="center"/>
    </xf>
    <xf numFmtId="2" fontId="5" fillId="0" borderId="34" xfId="0" applyNumberFormat="1" applyFont="1" applyFill="1" applyBorder="1" applyAlignment="1">
      <alignment vertical="center"/>
    </xf>
    <xf numFmtId="0" fontId="3" fillId="6" borderId="14" xfId="0" applyFont="1" applyFill="1" applyBorder="1" applyAlignment="1" applyProtection="1">
      <alignment horizontal="center" vertical="center"/>
    </xf>
    <xf numFmtId="177" fontId="3" fillId="0" borderId="26" xfId="0" applyNumberFormat="1" applyFont="1" applyFill="1" applyBorder="1" applyAlignment="1" applyProtection="1">
      <alignment horizontal="right" vertical="center"/>
    </xf>
    <xf numFmtId="176" fontId="3" fillId="6" borderId="14" xfId="0" applyNumberFormat="1" applyFont="1" applyFill="1" applyBorder="1" applyAlignment="1" applyProtection="1">
      <alignment vertical="center"/>
    </xf>
    <xf numFmtId="176" fontId="3" fillId="0" borderId="14" xfId="0" applyNumberFormat="1" applyFont="1" applyFill="1" applyBorder="1" applyAlignment="1" applyProtection="1">
      <alignment vertical="center"/>
    </xf>
    <xf numFmtId="176" fontId="3" fillId="0" borderId="14" xfId="0" applyNumberFormat="1" applyFont="1" applyFill="1" applyBorder="1" applyAlignment="1" applyProtection="1">
      <alignment horizontal="right" vertical="center"/>
    </xf>
    <xf numFmtId="176" fontId="3" fillId="6" borderId="14" xfId="0" applyNumberFormat="1" applyFont="1" applyFill="1" applyBorder="1" applyAlignment="1" applyProtection="1">
      <alignment horizontal="right" vertical="center"/>
    </xf>
    <xf numFmtId="0" fontId="0" fillId="9" borderId="75" xfId="0" applyFont="1" applyFill="1" applyBorder="1" applyAlignment="1" applyProtection="1">
      <alignment horizontal="center" vertical="center" wrapText="1"/>
    </xf>
    <xf numFmtId="0" fontId="0" fillId="9" borderId="14" xfId="0" applyFont="1" applyFill="1" applyBorder="1" applyAlignment="1" applyProtection="1">
      <alignment horizontal="center" vertical="center"/>
    </xf>
    <xf numFmtId="0" fontId="0" fillId="9" borderId="75" xfId="0" applyFill="1" applyBorder="1" applyAlignment="1" applyProtection="1">
      <alignment horizontal="center" vertical="center" wrapText="1"/>
    </xf>
    <xf numFmtId="0" fontId="0" fillId="9" borderId="14" xfId="0" applyFill="1" applyBorder="1" applyAlignment="1" applyProtection="1">
      <alignment horizontal="center" vertical="center"/>
    </xf>
    <xf numFmtId="0" fontId="3" fillId="9" borderId="75" xfId="0" applyFont="1" applyFill="1" applyBorder="1" applyAlignment="1" applyProtection="1">
      <alignment horizontal="center" vertical="center" wrapText="1"/>
    </xf>
    <xf numFmtId="0" fontId="0" fillId="0" borderId="14" xfId="0" applyFont="1" applyBorder="1" applyAlignment="1" applyProtection="1">
      <alignment horizontal="center" vertical="center"/>
    </xf>
    <xf numFmtId="176" fontId="0" fillId="0" borderId="14" xfId="0" applyNumberFormat="1" applyFont="1" applyFill="1" applyBorder="1" applyAlignment="1" applyProtection="1">
      <alignment vertical="center"/>
    </xf>
    <xf numFmtId="0" fontId="0" fillId="0" borderId="14" xfId="0" applyFill="1" applyBorder="1" applyAlignment="1" applyProtection="1">
      <alignment vertical="center"/>
    </xf>
    <xf numFmtId="176" fontId="0" fillId="0" borderId="14" xfId="0" applyNumberFormat="1" applyFill="1" applyBorder="1" applyAlignment="1" applyProtection="1">
      <alignment vertical="center"/>
    </xf>
    <xf numFmtId="0" fontId="0" fillId="0" borderId="14" xfId="0" applyFill="1" applyBorder="1" applyAlignment="1" applyProtection="1">
      <alignment horizontal="center" vertical="center"/>
    </xf>
    <xf numFmtId="0" fontId="5" fillId="0" borderId="5" xfId="0" applyFont="1" applyFill="1" applyBorder="1" applyAlignment="1" applyProtection="1">
      <alignment horizontal="center" vertical="center"/>
    </xf>
    <xf numFmtId="0" fontId="5" fillId="0" borderId="94" xfId="0" applyFont="1" applyFill="1" applyBorder="1" applyAlignment="1" applyProtection="1">
      <alignment horizontal="center" vertical="center"/>
    </xf>
    <xf numFmtId="0" fontId="5" fillId="0" borderId="95" xfId="0" applyFont="1" applyFill="1" applyBorder="1" applyAlignment="1" applyProtection="1">
      <alignment horizontal="center" vertical="center"/>
    </xf>
    <xf numFmtId="176" fontId="13" fillId="0" borderId="17" xfId="0" applyNumberFormat="1" applyFont="1" applyFill="1" applyBorder="1" applyAlignment="1" applyProtection="1">
      <alignment vertical="center"/>
    </xf>
    <xf numFmtId="176" fontId="13" fillId="0" borderId="102" xfId="0" applyNumberFormat="1" applyFont="1" applyFill="1" applyBorder="1" applyAlignment="1" applyProtection="1">
      <alignment horizontal="right" vertical="center"/>
    </xf>
    <xf numFmtId="176" fontId="13" fillId="0" borderId="74" xfId="0" applyNumberFormat="1" applyFont="1" applyFill="1" applyBorder="1" applyAlignment="1" applyProtection="1">
      <alignment vertical="center"/>
    </xf>
    <xf numFmtId="176" fontId="13" fillId="0" borderId="34" xfId="0" applyNumberFormat="1" applyFont="1" applyFill="1" applyBorder="1" applyAlignment="1" applyProtection="1">
      <alignment vertical="center"/>
    </xf>
    <xf numFmtId="0" fontId="5" fillId="0" borderId="93" xfId="0" applyFont="1" applyFill="1" applyBorder="1" applyAlignment="1" applyProtection="1">
      <alignment horizontal="center" vertical="center"/>
    </xf>
    <xf numFmtId="176" fontId="13" fillId="0" borderId="33" xfId="0" applyNumberFormat="1" applyFont="1" applyFill="1" applyBorder="1" applyAlignment="1" applyProtection="1">
      <alignment vertical="center"/>
    </xf>
    <xf numFmtId="176" fontId="13" fillId="0" borderId="34" xfId="0" applyNumberFormat="1" applyFont="1" applyFill="1" applyBorder="1" applyAlignment="1" applyProtection="1">
      <alignment horizontal="right" vertical="center"/>
    </xf>
    <xf numFmtId="2" fontId="5" fillId="0" borderId="28" xfId="0" applyNumberFormat="1" applyFont="1" applyFill="1" applyBorder="1" applyAlignment="1" applyProtection="1">
      <alignment vertical="center"/>
    </xf>
    <xf numFmtId="0" fontId="5" fillId="0" borderId="0" xfId="0" applyFont="1" applyFill="1" applyBorder="1" applyAlignment="1" applyProtection="1">
      <alignment horizontal="center" vertical="center"/>
    </xf>
    <xf numFmtId="177" fontId="3" fillId="0" borderId="0" xfId="0" applyNumberFormat="1" applyFont="1" applyFill="1" applyBorder="1" applyAlignment="1" applyProtection="1">
      <alignment horizontal="right" vertical="center"/>
    </xf>
    <xf numFmtId="0" fontId="0" fillId="0" borderId="0" xfId="0" applyFill="1" applyBorder="1"/>
    <xf numFmtId="2" fontId="21" fillId="0" borderId="0" xfId="0" applyNumberFormat="1" applyFont="1" applyFill="1" applyBorder="1" applyAlignment="1" applyProtection="1">
      <alignment vertical="center"/>
    </xf>
    <xf numFmtId="0" fontId="21"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0" fillId="0" borderId="0" xfId="0" applyFill="1" applyBorder="1" applyProtection="1"/>
    <xf numFmtId="0" fontId="6" fillId="0" borderId="0" xfId="0" applyFont="1" applyFill="1" applyBorder="1" applyAlignment="1" applyProtection="1">
      <alignment vertical="center"/>
      <protection locked="0"/>
    </xf>
    <xf numFmtId="0" fontId="13" fillId="0" borderId="0" xfId="0" applyFont="1" applyFill="1" applyBorder="1" applyAlignment="1" applyProtection="1">
      <alignment vertical="center"/>
    </xf>
    <xf numFmtId="2" fontId="5"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horizontal="center" vertical="center"/>
    </xf>
    <xf numFmtId="2" fontId="5" fillId="0" borderId="0" xfId="0" applyNumberFormat="1" applyFont="1" applyFill="1" applyBorder="1" applyAlignment="1" applyProtection="1">
      <alignment vertical="center"/>
    </xf>
    <xf numFmtId="0" fontId="13" fillId="0" borderId="0" xfId="0" applyFont="1" applyFill="1" applyBorder="1" applyAlignment="1" applyProtection="1">
      <alignment vertical="center" wrapText="1"/>
    </xf>
    <xf numFmtId="0" fontId="26" fillId="0" borderId="0" xfId="0" applyFont="1" applyFill="1" applyBorder="1" applyAlignment="1" applyProtection="1">
      <alignment vertical="center"/>
    </xf>
    <xf numFmtId="0" fontId="26" fillId="0" borderId="0" xfId="1" applyNumberFormat="1" applyFont="1" applyFill="1" applyBorder="1" applyAlignment="1" applyProtection="1">
      <alignment vertical="center"/>
    </xf>
    <xf numFmtId="2" fontId="4" fillId="0" borderId="0" xfId="0" applyNumberFormat="1" applyFont="1" applyFill="1" applyBorder="1" applyAlignment="1" applyProtection="1">
      <alignment vertical="center"/>
    </xf>
    <xf numFmtId="180" fontId="4" fillId="0" borderId="0" xfId="0" applyNumberFormat="1" applyFont="1" applyFill="1" applyBorder="1" applyAlignment="1" applyProtection="1">
      <alignment vertical="center"/>
    </xf>
    <xf numFmtId="178" fontId="4" fillId="0" borderId="0" xfId="0" applyNumberFormat="1" applyFont="1" applyFill="1" applyBorder="1" applyAlignment="1" applyProtection="1">
      <alignment vertical="center"/>
    </xf>
    <xf numFmtId="181" fontId="4" fillId="0" borderId="0" xfId="0" applyNumberFormat="1" applyFont="1" applyFill="1" applyBorder="1" applyAlignment="1" applyProtection="1">
      <alignment vertical="center"/>
    </xf>
    <xf numFmtId="2" fontId="4" fillId="0" borderId="0" xfId="1" applyNumberFormat="1" applyFont="1" applyFill="1" applyBorder="1" applyAlignment="1" applyProtection="1">
      <alignment horizontal="right" vertical="center"/>
    </xf>
    <xf numFmtId="2" fontId="0" fillId="0" borderId="0" xfId="1" applyNumberFormat="1" applyFont="1" applyFill="1" applyBorder="1" applyProtection="1"/>
    <xf numFmtId="0" fontId="7" fillId="0" borderId="0" xfId="0" applyFont="1" applyFill="1" applyBorder="1" applyAlignment="1" applyProtection="1">
      <alignment horizontal="left" vertical="center"/>
    </xf>
    <xf numFmtId="0" fontId="23" fillId="0" borderId="0" xfId="0" applyFont="1" applyFill="1" applyBorder="1" applyAlignment="1" applyProtection="1">
      <alignment vertical="center" wrapText="1"/>
    </xf>
    <xf numFmtId="0" fontId="23" fillId="0" borderId="0" xfId="0" applyFont="1" applyFill="1" applyBorder="1" applyAlignment="1" applyProtection="1">
      <alignment vertical="center"/>
    </xf>
    <xf numFmtId="2" fontId="6" fillId="0" borderId="0" xfId="0" applyNumberFormat="1" applyFont="1" applyAlignment="1">
      <alignment vertical="center"/>
    </xf>
    <xf numFmtId="0" fontId="8" fillId="0" borderId="0" xfId="0" applyFont="1" applyAlignment="1">
      <alignment vertical="center"/>
    </xf>
    <xf numFmtId="0" fontId="33" fillId="0" borderId="0" xfId="0" applyFont="1" applyAlignment="1">
      <alignment horizontal="center" vertical="center"/>
    </xf>
    <xf numFmtId="0" fontId="34" fillId="0" borderId="0" xfId="0" applyFont="1" applyAlignment="1">
      <alignment horizontal="center" vertical="center"/>
    </xf>
    <xf numFmtId="0" fontId="6" fillId="0" borderId="0" xfId="0" applyFont="1" applyAlignment="1">
      <alignment vertical="center"/>
    </xf>
    <xf numFmtId="0" fontId="35" fillId="0" borderId="0" xfId="0" applyFont="1" applyAlignment="1">
      <alignment vertical="center"/>
    </xf>
    <xf numFmtId="0" fontId="36" fillId="0" borderId="21" xfId="0" applyFont="1" applyBorder="1" applyAlignment="1">
      <alignment horizontal="right" vertical="center"/>
    </xf>
    <xf numFmtId="0" fontId="36" fillId="3" borderId="19" xfId="0" applyFont="1" applyFill="1" applyBorder="1" applyAlignment="1" applyProtection="1">
      <alignment horizontal="center" vertical="center"/>
      <protection locked="0"/>
    </xf>
    <xf numFmtId="0" fontId="36" fillId="0" borderId="19" xfId="0" applyFont="1" applyBorder="1" applyAlignment="1">
      <alignment vertical="center"/>
    </xf>
    <xf numFmtId="0" fontId="36" fillId="0" borderId="20" xfId="0" applyFont="1" applyBorder="1" applyAlignment="1">
      <alignment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176" fontId="5" fillId="3" borderId="14" xfId="0" applyNumberFormat="1" applyFont="1" applyFill="1" applyBorder="1" applyAlignment="1" applyProtection="1">
      <alignment vertical="center"/>
      <protection locked="0"/>
    </xf>
    <xf numFmtId="176" fontId="5" fillId="3" borderId="15" xfId="0" applyNumberFormat="1" applyFont="1" applyFill="1" applyBorder="1" applyAlignment="1" applyProtection="1">
      <alignment vertical="center"/>
      <protection locked="0"/>
    </xf>
    <xf numFmtId="0" fontId="5" fillId="0" borderId="1" xfId="0" applyFont="1" applyBorder="1" applyAlignment="1">
      <alignment horizontal="center" vertical="center" wrapText="1"/>
    </xf>
    <xf numFmtId="0" fontId="5" fillId="0" borderId="16" xfId="0" applyFont="1" applyBorder="1" applyAlignment="1">
      <alignment horizontal="center" vertical="center" wrapText="1"/>
    </xf>
    <xf numFmtId="176" fontId="5" fillId="0" borderId="12" xfId="0" applyNumberFormat="1" applyFont="1" applyBorder="1" applyAlignment="1">
      <alignment horizontal="center" vertical="center"/>
    </xf>
    <xf numFmtId="176" fontId="5" fillId="3" borderId="12" xfId="0" applyNumberFormat="1" applyFont="1" applyFill="1" applyBorder="1" applyAlignment="1" applyProtection="1">
      <alignment vertical="center"/>
      <protection locked="0"/>
    </xf>
    <xf numFmtId="176" fontId="5" fillId="3" borderId="23" xfId="0" applyNumberFormat="1" applyFont="1" applyFill="1" applyBorder="1" applyAlignment="1" applyProtection="1">
      <alignment vertical="center"/>
      <protection locked="0"/>
    </xf>
    <xf numFmtId="176" fontId="5" fillId="3" borderId="107" xfId="0" applyNumberFormat="1" applyFont="1" applyFill="1" applyBorder="1" applyAlignment="1" applyProtection="1">
      <alignment vertical="center"/>
      <protection locked="0"/>
    </xf>
    <xf numFmtId="176" fontId="5" fillId="16" borderId="107" xfId="0" applyNumberFormat="1" applyFont="1" applyFill="1" applyBorder="1" applyAlignment="1" applyProtection="1">
      <alignment vertical="center"/>
      <protection locked="0"/>
    </xf>
    <xf numFmtId="176" fontId="5" fillId="16" borderId="108" xfId="0" applyNumberFormat="1" applyFont="1" applyFill="1" applyBorder="1" applyAlignment="1" applyProtection="1">
      <alignment vertical="center"/>
      <protection locked="0"/>
    </xf>
    <xf numFmtId="176" fontId="5" fillId="0" borderId="17" xfId="0" applyNumberFormat="1" applyFont="1" applyBorder="1" applyAlignment="1">
      <alignment horizontal="center" vertical="center"/>
    </xf>
    <xf numFmtId="176" fontId="5" fillId="3" borderId="17" xfId="0" applyNumberFormat="1" applyFont="1" applyFill="1" applyBorder="1" applyAlignment="1" applyProtection="1">
      <alignment vertical="center"/>
      <protection locked="0"/>
    </xf>
    <xf numFmtId="176" fontId="5" fillId="3" borderId="10" xfId="0" applyNumberFormat="1" applyFont="1" applyFill="1" applyBorder="1" applyAlignment="1" applyProtection="1">
      <alignment vertical="center"/>
      <protection locked="0"/>
    </xf>
    <xf numFmtId="176" fontId="5" fillId="0" borderId="14" xfId="0" applyNumberFormat="1" applyFont="1" applyBorder="1" applyAlignment="1">
      <alignment vertical="center"/>
    </xf>
    <xf numFmtId="176" fontId="5" fillId="0" borderId="15" xfId="0" applyNumberFormat="1" applyFont="1" applyBorder="1" applyAlignment="1">
      <alignment vertical="center"/>
    </xf>
    <xf numFmtId="176" fontId="5" fillId="0" borderId="14" xfId="0" applyNumberFormat="1" applyFont="1" applyBorder="1" applyAlignment="1">
      <alignment horizontal="right" vertical="center"/>
    </xf>
    <xf numFmtId="176" fontId="5" fillId="0" borderId="15" xfId="0" applyNumberFormat="1" applyFont="1" applyBorder="1" applyAlignment="1">
      <alignment horizontal="right" vertical="center"/>
    </xf>
    <xf numFmtId="0" fontId="37" fillId="0" borderId="0" xfId="0" applyFont="1" applyAlignment="1">
      <alignment horizontal="center" vertical="center"/>
    </xf>
    <xf numFmtId="0" fontId="38" fillId="0" borderId="0" xfId="0" applyFont="1" applyAlignment="1">
      <alignment horizontal="center" vertical="center"/>
    </xf>
    <xf numFmtId="0" fontId="36" fillId="0" borderId="19" xfId="0" applyFont="1" applyBorder="1" applyAlignment="1">
      <alignment horizontal="left" vertical="center"/>
    </xf>
    <xf numFmtId="0" fontId="39" fillId="0" borderId="0" xfId="0" applyFont="1" applyAlignment="1">
      <alignment vertical="center"/>
    </xf>
    <xf numFmtId="177" fontId="5" fillId="0" borderId="112" xfId="0" applyNumberFormat="1" applyFont="1" applyBorder="1" applyAlignment="1">
      <alignment vertical="center"/>
    </xf>
    <xf numFmtId="176" fontId="5" fillId="0" borderId="7" xfId="0" applyNumberFormat="1" applyFont="1" applyBorder="1" applyAlignment="1">
      <alignment vertical="center"/>
    </xf>
    <xf numFmtId="176" fontId="5" fillId="0" borderId="2" xfId="0" applyNumberFormat="1" applyFont="1" applyBorder="1" applyAlignment="1">
      <alignment vertical="center"/>
    </xf>
    <xf numFmtId="176" fontId="5" fillId="0" borderId="26" xfId="0" applyNumberFormat="1" applyFont="1" applyBorder="1" applyAlignment="1">
      <alignment vertical="center"/>
    </xf>
    <xf numFmtId="177" fontId="5" fillId="0" borderId="113" xfId="0" applyNumberFormat="1" applyFont="1" applyBorder="1" applyAlignment="1">
      <alignment vertical="center"/>
    </xf>
    <xf numFmtId="177" fontId="5" fillId="0" borderId="114" xfId="0" applyNumberFormat="1" applyFont="1" applyBorder="1" applyAlignment="1">
      <alignment vertical="center"/>
    </xf>
    <xf numFmtId="0" fontId="5" fillId="0" borderId="5" xfId="0" applyFont="1" applyBorder="1" applyAlignment="1">
      <alignment vertical="center"/>
    </xf>
    <xf numFmtId="0" fontId="6" fillId="0" borderId="8" xfId="0" applyFont="1" applyBorder="1" applyAlignment="1">
      <alignment vertical="center"/>
    </xf>
    <xf numFmtId="0" fontId="5" fillId="0" borderId="8" xfId="0" applyFont="1" applyBorder="1" applyAlignment="1">
      <alignment vertical="center"/>
    </xf>
    <xf numFmtId="0" fontId="6" fillId="3" borderId="22" xfId="0" applyFont="1" applyFill="1" applyBorder="1" applyAlignment="1" applyProtection="1">
      <alignment vertical="center"/>
      <protection locked="0"/>
    </xf>
    <xf numFmtId="179" fontId="5" fillId="0" borderId="18" xfId="0" applyNumberFormat="1" applyFont="1" applyBorder="1" applyAlignment="1">
      <alignment horizontal="right" vertical="center"/>
    </xf>
    <xf numFmtId="2" fontId="22" fillId="0" borderId="0" xfId="0" applyNumberFormat="1" applyFont="1" applyFill="1" applyAlignment="1" applyProtection="1">
      <alignment horizontal="center" vertical="center"/>
    </xf>
    <xf numFmtId="0" fontId="5" fillId="0" borderId="0" xfId="0" applyFont="1" applyFill="1" applyBorder="1" applyAlignment="1" applyProtection="1">
      <alignment horizontal="center" vertical="center"/>
    </xf>
    <xf numFmtId="0" fontId="6" fillId="0" borderId="0" xfId="0" applyFont="1" applyFill="1" applyBorder="1" applyAlignment="1" applyProtection="1">
      <alignment horizontal="center" vertical="center"/>
      <protection locked="0"/>
    </xf>
    <xf numFmtId="2" fontId="6"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horizontal="center" vertical="center" wrapText="1"/>
    </xf>
    <xf numFmtId="0" fontId="3" fillId="0" borderId="0" xfId="0" applyFont="1" applyFill="1" applyBorder="1" applyAlignment="1" applyProtection="1">
      <alignment vertical="center" wrapText="1"/>
    </xf>
    <xf numFmtId="176" fontId="3" fillId="0" borderId="0" xfId="0" applyNumberFormat="1" applyFont="1" applyFill="1" applyBorder="1" applyAlignment="1" applyProtection="1">
      <alignment vertical="center"/>
    </xf>
    <xf numFmtId="176" fontId="3" fillId="8" borderId="0" xfId="0" applyNumberFormat="1" applyFont="1" applyFill="1" applyBorder="1" applyAlignment="1" applyProtection="1">
      <alignment horizontal="center" vertical="center"/>
    </xf>
    <xf numFmtId="176" fontId="3"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center" vertical="center"/>
    </xf>
    <xf numFmtId="176" fontId="3" fillId="6" borderId="0" xfId="0" applyNumberFormat="1" applyFont="1" applyFill="1" applyBorder="1" applyAlignment="1" applyProtection="1">
      <alignment vertical="center"/>
    </xf>
    <xf numFmtId="176" fontId="3" fillId="0" borderId="0" xfId="0" applyNumberFormat="1" applyFont="1" applyFill="1" applyBorder="1" applyAlignment="1" applyProtection="1">
      <alignment horizontal="right" vertical="center"/>
    </xf>
    <xf numFmtId="176" fontId="3" fillId="6" borderId="0" xfId="0" applyNumberFormat="1" applyFont="1" applyFill="1" applyBorder="1" applyAlignment="1" applyProtection="1">
      <alignment horizontal="right" vertical="center"/>
    </xf>
    <xf numFmtId="2" fontId="22" fillId="0" borderId="0" xfId="0" applyNumberFormat="1" applyFont="1" applyFill="1" applyAlignment="1" applyProtection="1">
      <alignment vertical="center"/>
    </xf>
    <xf numFmtId="0" fontId="6" fillId="3" borderId="125" xfId="0" applyFont="1" applyFill="1" applyBorder="1" applyAlignment="1" applyProtection="1">
      <alignment horizontal="center" vertical="center"/>
      <protection locked="0"/>
    </xf>
    <xf numFmtId="0" fontId="3" fillId="0" borderId="80" xfId="0" applyFont="1" applyFill="1" applyBorder="1" applyAlignment="1" applyProtection="1">
      <alignment horizontal="center" vertical="center" wrapText="1"/>
    </xf>
    <xf numFmtId="2" fontId="6" fillId="3" borderId="27" xfId="0" applyNumberFormat="1" applyFont="1" applyFill="1" applyBorder="1" applyAlignment="1" applyProtection="1">
      <alignment vertical="center"/>
      <protection locked="0"/>
    </xf>
    <xf numFmtId="2" fontId="6" fillId="3" borderId="52" xfId="0" applyNumberFormat="1" applyFont="1" applyFill="1" applyBorder="1" applyAlignment="1" applyProtection="1">
      <alignment vertical="center"/>
      <protection locked="0"/>
    </xf>
    <xf numFmtId="2" fontId="6" fillId="3" borderId="28" xfId="0" applyNumberFormat="1" applyFont="1" applyFill="1" applyBorder="1" applyAlignment="1" applyProtection="1">
      <alignment vertical="center"/>
      <protection locked="0"/>
    </xf>
    <xf numFmtId="0" fontId="5" fillId="3" borderId="43" xfId="0" applyFont="1" applyFill="1" applyBorder="1" applyAlignment="1" applyProtection="1">
      <alignment horizontal="center" vertical="center"/>
      <protection locked="0"/>
    </xf>
    <xf numFmtId="0" fontId="5" fillId="3" borderId="86"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6" fillId="3" borderId="98" xfId="0" applyFont="1" applyFill="1" applyBorder="1" applyAlignment="1" applyProtection="1">
      <alignment horizontal="center" vertical="center"/>
      <protection locked="0"/>
    </xf>
    <xf numFmtId="0" fontId="6" fillId="3" borderId="98" xfId="0" applyFont="1" applyFill="1" applyBorder="1" applyAlignment="1" applyProtection="1">
      <alignment vertical="center"/>
      <protection locked="0"/>
    </xf>
    <xf numFmtId="2" fontId="5" fillId="3" borderId="98" xfId="0" applyNumberFormat="1" applyFont="1" applyFill="1" applyBorder="1" applyAlignment="1" applyProtection="1">
      <alignment vertical="center"/>
      <protection locked="0"/>
    </xf>
    <xf numFmtId="0" fontId="5" fillId="3" borderId="98" xfId="0" applyFont="1" applyFill="1" applyBorder="1" applyAlignment="1" applyProtection="1">
      <alignment vertical="center"/>
      <protection locked="0"/>
    </xf>
    <xf numFmtId="0" fontId="5" fillId="0" borderId="0" xfId="0" applyFont="1" applyBorder="1" applyAlignment="1" applyProtection="1">
      <alignment vertical="center"/>
    </xf>
    <xf numFmtId="0" fontId="3" fillId="0" borderId="79" xfId="0" applyFont="1" applyBorder="1" applyAlignment="1" applyProtection="1">
      <alignment vertical="center"/>
    </xf>
    <xf numFmtId="0" fontId="3" fillId="0" borderId="104" xfId="0" applyFont="1" applyBorder="1" applyAlignment="1" applyProtection="1">
      <alignment vertical="center"/>
    </xf>
    <xf numFmtId="0" fontId="42" fillId="0" borderId="0" xfId="0" applyFont="1"/>
    <xf numFmtId="0" fontId="5" fillId="0" borderId="96" xfId="0" applyFont="1" applyBorder="1" applyAlignment="1" applyProtection="1">
      <alignment horizontal="left" vertical="center"/>
    </xf>
    <xf numFmtId="0" fontId="5" fillId="0" borderId="36" xfId="0" applyFont="1" applyBorder="1" applyAlignment="1" applyProtection="1">
      <alignment horizontal="left" vertical="center"/>
    </xf>
    <xf numFmtId="0" fontId="23" fillId="3" borderId="47" xfId="0" applyFont="1" applyFill="1" applyBorder="1" applyAlignment="1" applyProtection="1">
      <alignment horizontal="center" vertical="center" wrapText="1"/>
    </xf>
    <xf numFmtId="0" fontId="23" fillId="3" borderId="26" xfId="0" applyFont="1" applyFill="1" applyBorder="1" applyAlignment="1" applyProtection="1">
      <alignment horizontal="center" vertical="center" wrapText="1"/>
    </xf>
    <xf numFmtId="0" fontId="23" fillId="20" borderId="47" xfId="0" applyFont="1" applyFill="1" applyBorder="1" applyAlignment="1" applyProtection="1">
      <alignment horizontal="center" vertical="center" wrapText="1"/>
    </xf>
    <xf numFmtId="0" fontId="23" fillId="20" borderId="26" xfId="0" applyFont="1" applyFill="1" applyBorder="1" applyAlignment="1" applyProtection="1">
      <alignment horizontal="center" vertical="center" wrapText="1"/>
    </xf>
    <xf numFmtId="0" fontId="23" fillId="14" borderId="47" xfId="0" applyFont="1" applyFill="1" applyBorder="1" applyAlignment="1" applyProtection="1">
      <alignment horizontal="center" vertical="center" wrapText="1"/>
    </xf>
    <xf numFmtId="0" fontId="23" fillId="14" borderId="26" xfId="0" applyFont="1" applyFill="1" applyBorder="1" applyAlignment="1" applyProtection="1">
      <alignment horizontal="center" vertical="center" wrapText="1"/>
    </xf>
    <xf numFmtId="0" fontId="5" fillId="0" borderId="59" xfId="0" applyFont="1" applyBorder="1" applyAlignment="1" applyProtection="1">
      <alignment horizontal="left" vertical="center" wrapText="1"/>
    </xf>
    <xf numFmtId="0" fontId="5" fillId="0" borderId="127" xfId="0" applyFont="1" applyBorder="1" applyAlignment="1" applyProtection="1">
      <alignment horizontal="left" vertical="center" wrapText="1"/>
    </xf>
    <xf numFmtId="0" fontId="5" fillId="0" borderId="100" xfId="0" applyFont="1" applyBorder="1" applyAlignment="1" applyProtection="1">
      <alignment horizontal="left" vertical="center"/>
    </xf>
    <xf numFmtId="0" fontId="5" fillId="0" borderId="59" xfId="0" applyFont="1" applyBorder="1" applyAlignment="1" applyProtection="1">
      <alignment horizontal="left" vertical="center"/>
    </xf>
    <xf numFmtId="0" fontId="5" fillId="0" borderId="54" xfId="0" applyFont="1" applyBorder="1" applyAlignment="1" applyProtection="1">
      <alignment horizontal="left" vertical="center"/>
    </xf>
    <xf numFmtId="0" fontId="5" fillId="0" borderId="0" xfId="0" applyFont="1" applyBorder="1" applyAlignment="1" applyProtection="1">
      <alignment horizontal="left" vertical="center"/>
    </xf>
    <xf numFmtId="0" fontId="5" fillId="0" borderId="14" xfId="0" applyFont="1" applyBorder="1" applyAlignment="1" applyProtection="1">
      <alignment horizontal="center" vertical="center"/>
    </xf>
    <xf numFmtId="0" fontId="5" fillId="0" borderId="48" xfId="0" applyFont="1" applyFill="1" applyBorder="1" applyAlignment="1" applyProtection="1">
      <alignment horizontal="center" vertical="center"/>
    </xf>
    <xf numFmtId="0" fontId="5" fillId="0" borderId="8"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5" fillId="0" borderId="30" xfId="0" applyFont="1" applyBorder="1" applyAlignment="1" applyProtection="1">
      <alignment horizontal="center" vertical="center"/>
    </xf>
    <xf numFmtId="0" fontId="5" fillId="0" borderId="3" xfId="0" applyFont="1" applyBorder="1" applyAlignment="1" applyProtection="1">
      <alignment horizontal="center" vertical="center"/>
    </xf>
    <xf numFmtId="0" fontId="5" fillId="0" borderId="11" xfId="0" applyFont="1" applyBorder="1" applyAlignment="1" applyProtection="1">
      <alignment horizontal="center" vertical="center"/>
    </xf>
    <xf numFmtId="178" fontId="4" fillId="0" borderId="7" xfId="0" applyNumberFormat="1" applyFont="1" applyFill="1" applyBorder="1" applyAlignment="1" applyProtection="1">
      <alignment horizontal="center" vertical="center"/>
    </xf>
    <xf numFmtId="178" fontId="4" fillId="0" borderId="2" xfId="0" applyNumberFormat="1" applyFont="1" applyFill="1" applyBorder="1" applyAlignment="1" applyProtection="1">
      <alignment horizontal="center" vertical="center"/>
    </xf>
    <xf numFmtId="178" fontId="4" fillId="0" borderId="15" xfId="0" applyNumberFormat="1" applyFont="1" applyFill="1" applyBorder="1" applyAlignment="1" applyProtection="1">
      <alignment horizontal="center" vertical="center"/>
    </xf>
    <xf numFmtId="181" fontId="4" fillId="0" borderId="120" xfId="0" applyNumberFormat="1" applyFont="1" applyFill="1" applyBorder="1" applyAlignment="1" applyProtection="1">
      <alignment horizontal="center" vertical="center"/>
    </xf>
    <xf numFmtId="181" fontId="4" fillId="0" borderId="2" xfId="0" applyNumberFormat="1" applyFont="1" applyFill="1" applyBorder="1" applyAlignment="1" applyProtection="1">
      <alignment horizontal="center" vertical="center"/>
    </xf>
    <xf numFmtId="181" fontId="4" fillId="0" borderId="121" xfId="0" applyNumberFormat="1" applyFont="1" applyFill="1" applyBorder="1" applyAlignment="1" applyProtection="1">
      <alignment horizontal="center" vertical="center"/>
    </xf>
    <xf numFmtId="181" fontId="4" fillId="0" borderId="15" xfId="0" applyNumberFormat="1"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15" xfId="0" applyFont="1" applyFill="1" applyBorder="1" applyAlignment="1" applyProtection="1">
      <alignment horizontal="center" vertical="center"/>
    </xf>
    <xf numFmtId="0" fontId="5" fillId="0" borderId="47"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15" xfId="0" applyFont="1" applyFill="1" applyBorder="1" applyAlignment="1" applyProtection="1">
      <alignment horizontal="center" vertical="center"/>
    </xf>
    <xf numFmtId="0" fontId="4" fillId="0" borderId="3" xfId="0" applyFont="1" applyFill="1" applyBorder="1" applyAlignment="1" applyProtection="1">
      <alignment horizontal="center" vertical="center"/>
    </xf>
    <xf numFmtId="0" fontId="4" fillId="0" borderId="11" xfId="0" applyFont="1" applyFill="1" applyBorder="1" applyAlignment="1" applyProtection="1">
      <alignment horizontal="center" vertical="center"/>
    </xf>
    <xf numFmtId="178" fontId="4" fillId="0" borderId="5" xfId="0" applyNumberFormat="1" applyFont="1" applyFill="1" applyBorder="1" applyAlignment="1" applyProtection="1">
      <alignment horizontal="center" vertical="center"/>
    </xf>
    <xf numFmtId="178" fontId="4" fillId="0" borderId="8" xfId="0" applyNumberFormat="1" applyFont="1" applyFill="1" applyBorder="1" applyAlignment="1" applyProtection="1">
      <alignment horizontal="center" vertical="center"/>
    </xf>
    <xf numFmtId="178" fontId="4" fillId="0" borderId="9" xfId="0" applyNumberFormat="1" applyFont="1" applyFill="1" applyBorder="1" applyAlignment="1" applyProtection="1">
      <alignment horizontal="center" vertical="center"/>
    </xf>
    <xf numFmtId="181" fontId="4" fillId="0" borderId="122" xfId="0" applyNumberFormat="1" applyFont="1" applyFill="1" applyBorder="1" applyAlignment="1" applyProtection="1">
      <alignment horizontal="center" vertical="center"/>
    </xf>
    <xf numFmtId="181" fontId="4" fillId="0" borderId="123" xfId="0" applyNumberFormat="1" applyFont="1" applyFill="1" applyBorder="1" applyAlignment="1" applyProtection="1">
      <alignment horizontal="center" vertical="center"/>
    </xf>
    <xf numFmtId="181" fontId="4" fillId="0" borderId="124"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181" fontId="4" fillId="0" borderId="9" xfId="0" applyNumberFormat="1"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9" xfId="0" applyFont="1" applyFill="1" applyBorder="1" applyAlignment="1" applyProtection="1">
      <alignment horizontal="center" vertical="center"/>
    </xf>
    <xf numFmtId="0" fontId="5" fillId="0" borderId="6" xfId="0" applyFont="1" applyBorder="1" applyAlignment="1" applyProtection="1">
      <alignment horizontal="left" vertical="center"/>
    </xf>
    <xf numFmtId="0" fontId="5" fillId="0" borderId="3" xfId="0" applyFont="1" applyBorder="1" applyAlignment="1" applyProtection="1">
      <alignment horizontal="left" vertical="center"/>
    </xf>
    <xf numFmtId="0" fontId="5" fillId="0" borderId="11" xfId="0" applyFont="1" applyBorder="1" applyAlignment="1" applyProtection="1">
      <alignment horizontal="left" vertical="center"/>
    </xf>
    <xf numFmtId="2" fontId="4" fillId="0" borderId="6"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180" fontId="4" fillId="0" borderId="118" xfId="0" applyNumberFormat="1" applyFont="1" applyFill="1" applyBorder="1" applyAlignment="1" applyProtection="1">
      <alignment horizontal="center" vertical="center"/>
    </xf>
    <xf numFmtId="180" fontId="4" fillId="0" borderId="3" xfId="0" applyNumberFormat="1" applyFont="1" applyFill="1" applyBorder="1" applyAlignment="1" applyProtection="1">
      <alignment horizontal="center" vertical="center"/>
    </xf>
    <xf numFmtId="180" fontId="4" fillId="0" borderId="119" xfId="0" applyNumberFormat="1" applyFont="1" applyFill="1" applyBorder="1" applyAlignment="1" applyProtection="1">
      <alignment horizontal="center" vertical="center"/>
    </xf>
    <xf numFmtId="2" fontId="5" fillId="3" borderId="70" xfId="0" applyNumberFormat="1" applyFont="1" applyFill="1" applyBorder="1" applyAlignment="1" applyProtection="1">
      <alignment horizontal="center" vertical="center"/>
      <protection locked="0"/>
    </xf>
    <xf numFmtId="0" fontId="5" fillId="0" borderId="5" xfId="0" applyFont="1" applyBorder="1" applyAlignment="1" applyProtection="1">
      <alignment vertical="center"/>
    </xf>
    <xf numFmtId="0" fontId="5" fillId="0" borderId="8" xfId="0" applyFont="1" applyBorder="1" applyAlignment="1" applyProtection="1">
      <alignment vertical="center"/>
    </xf>
    <xf numFmtId="0" fontId="5" fillId="0" borderId="9" xfId="0" applyFont="1" applyBorder="1" applyAlignment="1" applyProtection="1">
      <alignment vertical="center"/>
    </xf>
    <xf numFmtId="0" fontId="13" fillId="0" borderId="4" xfId="0" applyFont="1" applyFill="1" applyBorder="1" applyAlignment="1" applyProtection="1">
      <alignment vertical="center" wrapText="1"/>
    </xf>
    <xf numFmtId="0" fontId="3" fillId="4" borderId="21" xfId="0" applyFont="1" applyFill="1" applyBorder="1" applyAlignment="1" applyProtection="1">
      <alignment horizontal="center" vertical="center"/>
    </xf>
    <xf numFmtId="0" fontId="3" fillId="4" borderId="19" xfId="0" applyFont="1" applyFill="1" applyBorder="1" applyAlignment="1" applyProtection="1">
      <alignment horizontal="center" vertical="center"/>
    </xf>
    <xf numFmtId="0" fontId="3" fillId="4" borderId="20" xfId="0" applyFont="1" applyFill="1" applyBorder="1" applyAlignment="1" applyProtection="1">
      <alignment horizontal="center" vertical="center"/>
    </xf>
    <xf numFmtId="0" fontId="26" fillId="4" borderId="21" xfId="0" applyFont="1" applyFill="1" applyBorder="1" applyAlignment="1" applyProtection="1">
      <alignment horizontal="center" vertical="center"/>
    </xf>
    <xf numFmtId="0" fontId="26" fillId="4" borderId="19" xfId="0" applyFont="1" applyFill="1" applyBorder="1" applyAlignment="1" applyProtection="1">
      <alignment horizontal="center" vertical="center"/>
    </xf>
    <xf numFmtId="0" fontId="26" fillId="4" borderId="20" xfId="0" applyFont="1" applyFill="1" applyBorder="1" applyAlignment="1" applyProtection="1">
      <alignment horizontal="center" vertical="center"/>
    </xf>
    <xf numFmtId="0" fontId="26" fillId="4" borderId="21" xfId="1" applyNumberFormat="1" applyFont="1" applyFill="1" applyBorder="1" applyAlignment="1" applyProtection="1">
      <alignment horizontal="center" vertical="center"/>
    </xf>
    <xf numFmtId="0" fontId="26" fillId="4" borderId="19" xfId="1" applyNumberFormat="1" applyFont="1" applyFill="1" applyBorder="1" applyAlignment="1" applyProtection="1">
      <alignment horizontal="center" vertical="center"/>
    </xf>
    <xf numFmtId="0" fontId="26" fillId="4" borderId="115" xfId="1" applyNumberFormat="1" applyFont="1" applyFill="1" applyBorder="1" applyAlignment="1" applyProtection="1">
      <alignment horizontal="center" vertical="center"/>
    </xf>
    <xf numFmtId="0" fontId="26" fillId="4" borderId="116" xfId="1" applyNumberFormat="1" applyFont="1" applyFill="1" applyBorder="1" applyAlignment="1" applyProtection="1">
      <alignment horizontal="center" vertical="center"/>
    </xf>
    <xf numFmtId="0" fontId="26" fillId="4" borderId="117" xfId="1" applyNumberFormat="1" applyFont="1" applyFill="1" applyBorder="1" applyAlignment="1" applyProtection="1">
      <alignment horizontal="center" vertical="center"/>
    </xf>
    <xf numFmtId="0" fontId="26" fillId="4" borderId="4" xfId="0" applyFont="1" applyFill="1" applyBorder="1" applyAlignment="1" applyProtection="1">
      <alignment horizontal="center" vertical="center"/>
    </xf>
    <xf numFmtId="0" fontId="26" fillId="4" borderId="13" xfId="0" applyFont="1" applyFill="1" applyBorder="1" applyAlignment="1" applyProtection="1">
      <alignment horizontal="center" vertical="center"/>
    </xf>
    <xf numFmtId="0" fontId="26" fillId="4" borderId="46" xfId="0" applyFont="1" applyFill="1" applyBorder="1" applyAlignment="1" applyProtection="1">
      <alignment horizontal="center" vertical="center"/>
    </xf>
    <xf numFmtId="0" fontId="13" fillId="0" borderId="0" xfId="0" applyFont="1" applyFill="1" applyBorder="1" applyAlignment="1" applyProtection="1">
      <alignment vertical="center" wrapText="1"/>
    </xf>
    <xf numFmtId="0" fontId="26" fillId="0" borderId="14" xfId="0" applyFont="1" applyBorder="1" applyAlignment="1" applyProtection="1">
      <alignment horizontal="center"/>
    </xf>
    <xf numFmtId="0" fontId="5" fillId="0" borderId="6" xfId="0" applyFont="1" applyBorder="1" applyAlignment="1" applyProtection="1">
      <alignment vertical="center"/>
    </xf>
    <xf numFmtId="0" fontId="5" fillId="0" borderId="3" xfId="0" applyFont="1" applyBorder="1" applyAlignment="1" applyProtection="1">
      <alignment vertical="center"/>
    </xf>
    <xf numFmtId="0" fontId="5" fillId="0" borderId="11" xfId="0" applyFont="1" applyBorder="1" applyAlignment="1" applyProtection="1">
      <alignment vertical="center"/>
    </xf>
    <xf numFmtId="0" fontId="6" fillId="3" borderId="3" xfId="0" applyFont="1" applyFill="1" applyBorder="1" applyAlignment="1" applyProtection="1">
      <alignment vertical="center"/>
      <protection locked="0"/>
    </xf>
    <xf numFmtId="0" fontId="6" fillId="3" borderId="11" xfId="0" applyFont="1" applyFill="1" applyBorder="1" applyAlignment="1" applyProtection="1">
      <alignment vertical="center"/>
      <protection locked="0"/>
    </xf>
    <xf numFmtId="0" fontId="5" fillId="0" borderId="7" xfId="0" applyFont="1" applyBorder="1" applyAlignment="1" applyProtection="1">
      <alignment vertical="center"/>
    </xf>
    <xf numFmtId="0" fontId="5" fillId="0" borderId="2" xfId="0" applyFont="1" applyBorder="1" applyAlignment="1" applyProtection="1">
      <alignment vertical="center"/>
    </xf>
    <xf numFmtId="0" fontId="5" fillId="0" borderId="15"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26" xfId="0" applyFont="1" applyFill="1" applyBorder="1" applyAlignment="1" applyProtection="1">
      <alignment vertical="center"/>
      <protection locked="0"/>
    </xf>
    <xf numFmtId="0" fontId="13" fillId="2" borderId="47"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6" fillId="3" borderId="2"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0" fontId="5" fillId="0" borderId="61" xfId="0" applyFont="1" applyBorder="1" applyAlignment="1" applyProtection="1">
      <alignment vertical="center"/>
    </xf>
    <xf numFmtId="0" fontId="5" fillId="0" borderId="59" xfId="0" applyFont="1" applyBorder="1" applyAlignment="1" applyProtection="1">
      <alignment vertical="center"/>
    </xf>
    <xf numFmtId="0" fontId="5" fillId="0" borderId="62" xfId="0" applyFont="1" applyBorder="1" applyAlignment="1" applyProtection="1">
      <alignment vertical="center"/>
    </xf>
    <xf numFmtId="0" fontId="3" fillId="2" borderId="59" xfId="0" applyFont="1" applyFill="1" applyBorder="1" applyAlignment="1" applyProtection="1">
      <alignment horizontal="right" vertical="center"/>
    </xf>
    <xf numFmtId="0" fontId="6" fillId="3" borderId="59" xfId="0" applyFont="1" applyFill="1" applyBorder="1" applyAlignment="1" applyProtection="1">
      <alignment horizontal="center" vertical="center"/>
      <protection locked="0"/>
    </xf>
    <xf numFmtId="0" fontId="7" fillId="0" borderId="0" xfId="0" applyFont="1" applyAlignment="1" applyProtection="1">
      <alignment horizontal="left" vertical="center" wrapText="1"/>
    </xf>
    <xf numFmtId="2" fontId="21" fillId="0" borderId="0" xfId="0" applyNumberFormat="1" applyFont="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36" xfId="0" applyBorder="1" applyAlignment="1" applyProtection="1">
      <alignment horizontal="center" vertical="center"/>
    </xf>
    <xf numFmtId="0" fontId="0" fillId="0" borderId="14" xfId="0" applyBorder="1" applyAlignment="1" applyProtection="1">
      <alignment horizontal="center" vertical="center"/>
    </xf>
    <xf numFmtId="0" fontId="5" fillId="0" borderId="24" xfId="0" applyFont="1" applyBorder="1" applyAlignment="1" applyProtection="1">
      <alignment vertical="center"/>
    </xf>
    <xf numFmtId="0" fontId="5" fillId="0" borderId="0" xfId="0" applyFont="1" applyBorder="1" applyAlignment="1" applyProtection="1">
      <alignment vertical="center"/>
    </xf>
    <xf numFmtId="0" fontId="5" fillId="0" borderId="23" xfId="0" applyFont="1" applyBorder="1" applyAlignment="1" applyProtection="1">
      <alignment vertical="center"/>
    </xf>
    <xf numFmtId="0" fontId="5" fillId="0" borderId="63" xfId="0" applyFont="1" applyBorder="1" applyAlignment="1" applyProtection="1">
      <alignment horizontal="center" vertical="center"/>
    </xf>
    <xf numFmtId="0" fontId="5" fillId="0" borderId="64" xfId="0" applyFont="1" applyBorder="1" applyAlignment="1" applyProtection="1">
      <alignment horizontal="center" vertical="center"/>
    </xf>
    <xf numFmtId="0" fontId="5" fillId="0" borderId="65" xfId="0" applyFont="1" applyBorder="1" applyAlignment="1" applyProtection="1">
      <alignment horizontal="center" vertical="center"/>
    </xf>
    <xf numFmtId="0" fontId="5" fillId="0" borderId="66" xfId="0" applyFont="1" applyFill="1" applyBorder="1" applyAlignment="1" applyProtection="1">
      <alignment horizontal="center" vertical="center"/>
    </xf>
    <xf numFmtId="0" fontId="5" fillId="0" borderId="64" xfId="0" applyFont="1" applyFill="1" applyBorder="1" applyAlignment="1" applyProtection="1">
      <alignment horizontal="center" vertical="center"/>
    </xf>
    <xf numFmtId="0" fontId="5" fillId="0" borderId="65" xfId="0" applyFont="1" applyFill="1" applyBorder="1" applyAlignment="1" applyProtection="1">
      <alignment horizontal="center" vertical="center"/>
    </xf>
    <xf numFmtId="0" fontId="5" fillId="0" borderId="67" xfId="0" applyFont="1" applyFill="1" applyBorder="1" applyAlignment="1" applyProtection="1">
      <alignment horizontal="center" vertical="center"/>
    </xf>
    <xf numFmtId="2" fontId="5" fillId="20" borderId="70"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6" fillId="0" borderId="1" xfId="0" applyFont="1" applyFill="1" applyBorder="1" applyAlignment="1" applyProtection="1">
      <alignment horizontal="left" vertical="center" wrapText="1"/>
    </xf>
    <xf numFmtId="0" fontId="7" fillId="6" borderId="36" xfId="0" applyFont="1" applyFill="1" applyBorder="1" applyAlignment="1" applyProtection="1">
      <alignment horizontal="center" wrapText="1"/>
    </xf>
    <xf numFmtId="0" fontId="5" fillId="0" borderId="92" xfId="0" applyFont="1" applyFill="1" applyBorder="1" applyAlignment="1" applyProtection="1">
      <alignment horizontal="center" vertical="center" shrinkToFit="1"/>
    </xf>
    <xf numFmtId="0" fontId="5" fillId="0" borderId="29" xfId="0" applyFont="1" applyFill="1" applyBorder="1" applyAlignment="1" applyProtection="1">
      <alignment horizontal="center" vertical="center" shrinkToFit="1"/>
    </xf>
    <xf numFmtId="0" fontId="5" fillId="0" borderId="31" xfId="0" applyFont="1" applyFill="1" applyBorder="1" applyAlignment="1" applyProtection="1">
      <alignment horizontal="center" vertical="center" shrinkToFit="1"/>
    </xf>
    <xf numFmtId="0" fontId="5" fillId="0" borderId="92" xfId="0" applyFont="1" applyFill="1" applyBorder="1" applyAlignment="1" applyProtection="1">
      <alignment horizontal="center" vertical="center"/>
    </xf>
    <xf numFmtId="0" fontId="5" fillId="0" borderId="31" xfId="0" applyFont="1" applyFill="1" applyBorder="1" applyAlignment="1" applyProtection="1">
      <alignment horizontal="center" vertical="center"/>
    </xf>
    <xf numFmtId="0" fontId="3" fillId="0" borderId="14" xfId="0" applyFont="1" applyFill="1" applyBorder="1" applyAlignment="1" applyProtection="1">
      <alignment horizontal="center" vertical="center"/>
    </xf>
    <xf numFmtId="0" fontId="3" fillId="6" borderId="14" xfId="0" applyFont="1" applyFill="1" applyBorder="1" applyAlignment="1" applyProtection="1">
      <alignment horizontal="center" vertical="center"/>
    </xf>
    <xf numFmtId="0" fontId="7" fillId="8" borderId="36" xfId="0" applyFont="1" applyFill="1" applyBorder="1" applyAlignment="1" applyProtection="1">
      <alignment horizontal="center" wrapText="1"/>
    </xf>
    <xf numFmtId="0" fontId="7" fillId="0" borderId="0" xfId="0" applyFont="1" applyFill="1" applyAlignment="1" applyProtection="1">
      <alignment horizontal="center" vertical="center" wrapText="1"/>
    </xf>
    <xf numFmtId="0" fontId="3" fillId="0" borderId="0" xfId="0" applyFont="1" applyFill="1" applyAlignment="1" applyProtection="1">
      <alignment horizontal="center" vertical="center" wrapText="1"/>
    </xf>
    <xf numFmtId="0" fontId="0" fillId="0" borderId="0" xfId="0" applyAlignment="1" applyProtection="1">
      <alignment horizontal="center" vertical="center"/>
    </xf>
    <xf numFmtId="0" fontId="7" fillId="0" borderId="0" xfId="0" applyFont="1" applyFill="1" applyAlignment="1" applyProtection="1">
      <alignment horizontal="center" vertical="center"/>
    </xf>
    <xf numFmtId="0" fontId="0" fillId="0" borderId="14" xfId="0" applyFont="1" applyFill="1" applyBorder="1" applyAlignment="1" applyProtection="1">
      <alignment horizontal="center" vertical="center"/>
    </xf>
    <xf numFmtId="0" fontId="3" fillId="0" borderId="14" xfId="0" applyFont="1" applyFill="1" applyBorder="1" applyAlignment="1" applyProtection="1">
      <alignment horizontal="center" vertical="center" wrapText="1"/>
    </xf>
    <xf numFmtId="184" fontId="5" fillId="0" borderId="16" xfId="0" applyNumberFormat="1" applyFont="1" applyFill="1" applyBorder="1" applyAlignment="1" applyProtection="1">
      <alignment horizontal="center" vertical="center"/>
    </xf>
    <xf numFmtId="184" fontId="5" fillId="0" borderId="18" xfId="0" applyNumberFormat="1"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10" fontId="5" fillId="0" borderId="29" xfId="3" applyNumberFormat="1" applyFont="1" applyFill="1" applyBorder="1" applyAlignment="1" applyProtection="1">
      <alignment horizontal="center" vertical="center"/>
    </xf>
    <xf numFmtId="10" fontId="5" fillId="0" borderId="16" xfId="3" applyNumberFormat="1" applyFont="1" applyFill="1" applyBorder="1" applyAlignment="1" applyProtection="1">
      <alignment horizontal="center" vertical="center"/>
    </xf>
    <xf numFmtId="0" fontId="3" fillId="0" borderId="6"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0" fontId="3" fillId="0" borderId="49"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0" fontId="3" fillId="0" borderId="22" xfId="0" applyFont="1" applyFill="1" applyBorder="1" applyAlignment="1" applyProtection="1">
      <alignment horizontal="center" vertical="center"/>
    </xf>
    <xf numFmtId="0" fontId="5" fillId="0" borderId="74" xfId="0" applyFont="1" applyFill="1" applyBorder="1" applyAlignment="1" applyProtection="1">
      <alignment horizontal="center" vertical="center"/>
    </xf>
    <xf numFmtId="0" fontId="5" fillId="0" borderId="33" xfId="0" applyFont="1" applyFill="1" applyBorder="1" applyAlignment="1" applyProtection="1">
      <alignment horizontal="center" vertical="center"/>
    </xf>
    <xf numFmtId="0" fontId="5" fillId="0" borderId="31"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xf>
    <xf numFmtId="2" fontId="22" fillId="0" borderId="0" xfId="0" applyNumberFormat="1" applyFont="1" applyFill="1" applyAlignment="1" applyProtection="1">
      <alignment horizontal="center" vertical="center"/>
    </xf>
    <xf numFmtId="0" fontId="5" fillId="0" borderId="68"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12" xfId="0" applyFont="1" applyFill="1" applyBorder="1" applyAlignment="1" applyProtection="1">
      <alignment horizontal="center" vertical="center" wrapText="1" shrinkToFit="1"/>
    </xf>
    <xf numFmtId="0" fontId="5" fillId="0" borderId="35" xfId="0" applyFont="1" applyFill="1" applyBorder="1" applyAlignment="1" applyProtection="1">
      <alignment horizontal="center" vertical="center" wrapText="1" shrinkToFit="1"/>
    </xf>
    <xf numFmtId="0" fontId="5" fillId="0" borderId="33" xfId="0" applyFont="1" applyFill="1" applyBorder="1" applyAlignment="1" applyProtection="1">
      <alignment horizontal="center" vertical="center" wrapText="1" shrinkToFit="1"/>
    </xf>
    <xf numFmtId="0" fontId="5" fillId="0" borderId="12" xfId="0" applyFont="1" applyFill="1" applyBorder="1" applyAlignment="1" applyProtection="1">
      <alignment horizontal="center" vertical="center" wrapText="1"/>
    </xf>
    <xf numFmtId="0" fontId="5" fillId="0" borderId="35" xfId="0" applyFont="1" applyFill="1" applyBorder="1" applyAlignment="1" applyProtection="1">
      <alignment horizontal="center" vertical="center" wrapText="1"/>
    </xf>
    <xf numFmtId="0" fontId="5" fillId="0" borderId="33" xfId="0" applyFont="1" applyFill="1" applyBorder="1" applyAlignment="1" applyProtection="1">
      <alignment horizontal="center" vertical="center" wrapText="1"/>
    </xf>
    <xf numFmtId="0" fontId="13" fillId="0" borderId="12" xfId="0" applyFont="1" applyFill="1" applyBorder="1" applyAlignment="1" applyProtection="1">
      <alignment horizontal="center" vertical="center" wrapText="1"/>
    </xf>
    <xf numFmtId="0" fontId="13" fillId="0" borderId="35" xfId="0" applyFont="1" applyFill="1" applyBorder="1" applyAlignment="1" applyProtection="1">
      <alignment horizontal="center" vertical="center" wrapText="1"/>
    </xf>
    <xf numFmtId="0" fontId="13" fillId="0" borderId="33" xfId="0" applyFont="1" applyFill="1" applyBorder="1" applyAlignment="1" applyProtection="1">
      <alignment horizontal="center" vertical="center" wrapText="1"/>
    </xf>
    <xf numFmtId="0" fontId="5" fillId="0" borderId="30" xfId="0" applyFont="1" applyFill="1" applyBorder="1" applyAlignment="1" applyProtection="1">
      <alignment horizontal="center" vertical="center" shrinkToFit="1"/>
    </xf>
    <xf numFmtId="0" fontId="5" fillId="0" borderId="3" xfId="0" applyFont="1" applyFill="1" applyBorder="1" applyAlignment="1" applyProtection="1">
      <alignment horizontal="center" vertical="center" shrinkToFit="1"/>
    </xf>
    <xf numFmtId="0" fontId="5" fillId="0" borderId="49" xfId="0" applyFont="1" applyFill="1" applyBorder="1" applyAlignment="1" applyProtection="1">
      <alignment horizontal="center" vertical="center" shrinkToFit="1"/>
    </xf>
    <xf numFmtId="0" fontId="5" fillId="0" borderId="75" xfId="0" applyFont="1" applyFill="1" applyBorder="1" applyAlignment="1" applyProtection="1">
      <alignment horizontal="center" vertical="center" textRotation="255" wrapText="1"/>
    </xf>
    <xf numFmtId="0" fontId="5" fillId="0" borderId="33" xfId="0" applyFont="1" applyFill="1" applyBorder="1" applyAlignment="1" applyProtection="1">
      <alignment horizontal="center" vertical="center" textRotation="255" wrapText="1"/>
    </xf>
    <xf numFmtId="0" fontId="5" fillId="0" borderId="47"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26" xfId="0" applyFont="1" applyFill="1" applyBorder="1" applyAlignment="1" applyProtection="1">
      <alignment horizontal="center" vertical="center" wrapText="1"/>
    </xf>
    <xf numFmtId="0" fontId="13" fillId="0" borderId="5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13" fillId="0" borderId="96"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6" fillId="0" borderId="92" xfId="0" applyFont="1" applyFill="1" applyBorder="1" applyAlignment="1" applyProtection="1">
      <alignment horizontal="center" vertical="center"/>
    </xf>
    <xf numFmtId="0" fontId="6" fillId="0" borderId="29" xfId="0" applyFont="1" applyFill="1" applyBorder="1" applyAlignment="1" applyProtection="1">
      <alignment horizontal="center" vertical="center"/>
    </xf>
    <xf numFmtId="0" fontId="6" fillId="0" borderId="94"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184" fontId="5" fillId="0" borderId="29" xfId="0" applyNumberFormat="1" applyFont="1" applyFill="1" applyBorder="1" applyAlignment="1" applyProtection="1">
      <alignment horizontal="center" vertical="center"/>
    </xf>
    <xf numFmtId="184" fontId="5" fillId="0" borderId="31" xfId="0" applyNumberFormat="1" applyFont="1" applyFill="1" applyBorder="1" applyAlignment="1" applyProtection="1">
      <alignment horizontal="center" vertical="center"/>
    </xf>
    <xf numFmtId="0" fontId="5" fillId="0" borderId="6" xfId="0" applyFont="1" applyFill="1" applyBorder="1" applyAlignment="1" applyProtection="1">
      <alignment horizontal="center" vertical="center"/>
    </xf>
    <xf numFmtId="0" fontId="5" fillId="0" borderId="3"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2" fontId="5" fillId="0" borderId="60" xfId="0" applyNumberFormat="1" applyFont="1" applyFill="1" applyBorder="1" applyAlignment="1" applyProtection="1">
      <alignment horizontal="right" vertical="center"/>
    </xf>
    <xf numFmtId="2" fontId="5" fillId="0" borderId="20" xfId="0" applyNumberFormat="1" applyFont="1" applyFill="1" applyBorder="1" applyAlignment="1" applyProtection="1">
      <alignment horizontal="right" vertical="center"/>
    </xf>
    <xf numFmtId="0" fontId="3" fillId="3" borderId="43" xfId="0" applyFont="1" applyFill="1" applyBorder="1" applyAlignment="1" applyProtection="1">
      <alignment horizontal="center" vertical="center"/>
      <protection locked="0"/>
    </xf>
    <xf numFmtId="0" fontId="3" fillId="3" borderId="44" xfId="0" applyFont="1" applyFill="1" applyBorder="1" applyAlignment="1" applyProtection="1">
      <alignment horizontal="center" vertical="center"/>
      <protection locked="0"/>
    </xf>
    <xf numFmtId="0" fontId="3" fillId="3" borderId="39" xfId="0" applyFont="1" applyFill="1" applyBorder="1" applyAlignment="1" applyProtection="1">
      <alignment horizontal="center" vertical="center"/>
      <protection locked="0"/>
    </xf>
    <xf numFmtId="0" fontId="3" fillId="3" borderId="42" xfId="0" applyFont="1" applyFill="1" applyBorder="1" applyAlignment="1" applyProtection="1">
      <alignment horizontal="center" vertical="center"/>
      <protection locked="0"/>
    </xf>
    <xf numFmtId="0" fontId="6" fillId="0" borderId="46" xfId="0" applyFont="1" applyFill="1" applyBorder="1" applyAlignment="1" applyProtection="1">
      <alignment horizontal="center" vertical="center"/>
    </xf>
    <xf numFmtId="0" fontId="6" fillId="0" borderId="4" xfId="0" applyFont="1" applyFill="1" applyBorder="1" applyAlignment="1" applyProtection="1">
      <alignment horizontal="center" vertical="center"/>
    </xf>
    <xf numFmtId="0" fontId="6" fillId="0" borderId="32"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5" fillId="0" borderId="57" xfId="0" applyFont="1" applyFill="1" applyBorder="1" applyAlignment="1" applyProtection="1">
      <alignment horizontal="center" vertical="center" wrapText="1"/>
    </xf>
    <xf numFmtId="0" fontId="5" fillId="0" borderId="34" xfId="0" applyFont="1" applyFill="1" applyBorder="1" applyAlignment="1" applyProtection="1">
      <alignment horizontal="center" vertical="center" wrapText="1"/>
    </xf>
    <xf numFmtId="0" fontId="3" fillId="0" borderId="126" xfId="0" applyFont="1" applyFill="1" applyBorder="1" applyAlignment="1" applyProtection="1">
      <alignment horizontal="center" vertical="center"/>
    </xf>
    <xf numFmtId="0" fontId="3" fillId="0" borderId="80" xfId="0" applyFont="1" applyFill="1" applyBorder="1" applyAlignment="1" applyProtection="1">
      <alignment horizontal="center" vertical="center"/>
    </xf>
    <xf numFmtId="0" fontId="3" fillId="3" borderId="37" xfId="0" applyFont="1" applyFill="1" applyBorder="1" applyAlignment="1" applyProtection="1">
      <alignment horizontal="center" vertical="center"/>
      <protection locked="0"/>
    </xf>
    <xf numFmtId="0" fontId="3" fillId="3" borderId="45" xfId="0" applyFont="1" applyFill="1" applyBorder="1" applyAlignment="1" applyProtection="1">
      <alignment horizontal="center" vertical="center"/>
      <protection locked="0"/>
    </xf>
    <xf numFmtId="0" fontId="3" fillId="0" borderId="76"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6" borderId="0"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10" fontId="5" fillId="0" borderId="0" xfId="3" applyNumberFormat="1" applyFont="1" applyFill="1" applyBorder="1" applyAlignment="1" applyProtection="1">
      <alignment horizontal="center" vertical="center"/>
    </xf>
    <xf numFmtId="0" fontId="5" fillId="0" borderId="30" xfId="0" applyFont="1" applyFill="1" applyBorder="1" applyAlignment="1">
      <alignment horizontal="center" vertical="center"/>
    </xf>
    <xf numFmtId="0" fontId="5" fillId="0" borderId="11" xfId="0" applyFont="1" applyFill="1" applyBorder="1" applyAlignment="1">
      <alignment horizontal="center" vertical="center"/>
    </xf>
    <xf numFmtId="178" fontId="5" fillId="3" borderId="88" xfId="0" applyNumberFormat="1" applyFont="1" applyFill="1" applyBorder="1" applyAlignment="1" applyProtection="1">
      <alignment horizontal="center" vertical="center"/>
      <protection locked="0"/>
    </xf>
    <xf numFmtId="178" fontId="5" fillId="3" borderId="89" xfId="0" applyNumberFormat="1" applyFont="1" applyFill="1" applyBorder="1" applyAlignment="1" applyProtection="1">
      <alignment horizontal="center" vertical="center"/>
      <protection locked="0"/>
    </xf>
    <xf numFmtId="176" fontId="5" fillId="3" borderId="88" xfId="0" applyNumberFormat="1" applyFont="1" applyFill="1" applyBorder="1" applyAlignment="1" applyProtection="1">
      <alignment horizontal="center" vertical="center"/>
      <protection locked="0"/>
    </xf>
    <xf numFmtId="176" fontId="5" fillId="3" borderId="87" xfId="0" applyNumberFormat="1"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3" borderId="82"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90" xfId="0" applyFont="1" applyFill="1" applyBorder="1" applyAlignment="1" applyProtection="1">
      <alignment horizontal="center" vertical="center"/>
      <protection locked="0"/>
    </xf>
    <xf numFmtId="0" fontId="5" fillId="3" borderId="46"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0" borderId="82" xfId="0" applyFont="1" applyFill="1" applyBorder="1" applyAlignment="1" applyProtection="1">
      <alignment horizontal="center" vertical="center"/>
      <protection locked="0"/>
    </xf>
    <xf numFmtId="0" fontId="5" fillId="0" borderId="83" xfId="0" applyFont="1" applyFill="1" applyBorder="1" applyAlignment="1" applyProtection="1">
      <alignment horizontal="center" vertical="center"/>
      <protection locked="0"/>
    </xf>
    <xf numFmtId="0" fontId="5" fillId="3" borderId="86" xfId="0" applyFont="1" applyFill="1" applyBorder="1" applyAlignment="1" applyProtection="1">
      <alignment horizontal="center" vertical="center"/>
      <protection locked="0"/>
    </xf>
    <xf numFmtId="0" fontId="5" fillId="3" borderId="87" xfId="0" applyFont="1" applyFill="1" applyBorder="1" applyAlignment="1" applyProtection="1">
      <alignment horizontal="center" vertical="center"/>
      <protection locked="0"/>
    </xf>
    <xf numFmtId="176" fontId="5" fillId="3" borderId="55" xfId="0" applyNumberFormat="1" applyFont="1" applyFill="1" applyBorder="1" applyAlignment="1" applyProtection="1">
      <alignment horizontal="center" vertical="center"/>
      <protection locked="0"/>
    </xf>
    <xf numFmtId="176" fontId="5" fillId="3" borderId="82" xfId="0" applyNumberFormat="1" applyFont="1" applyFill="1" applyBorder="1" applyAlignment="1" applyProtection="1">
      <alignment horizontal="center" vertical="center"/>
      <protection locked="0"/>
    </xf>
    <xf numFmtId="0" fontId="3" fillId="0" borderId="21"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0" xfId="0" applyFont="1" applyFill="1" applyBorder="1" applyAlignment="1">
      <alignment horizontal="center" vertical="center"/>
    </xf>
    <xf numFmtId="0" fontId="5" fillId="0" borderId="4" xfId="0" applyFont="1" applyFill="1" applyBorder="1" applyAlignment="1" applyProtection="1">
      <alignment horizontal="center" vertical="center"/>
      <protection locked="0"/>
    </xf>
    <xf numFmtId="0" fontId="5" fillId="0" borderId="13"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2" fontId="22" fillId="0" borderId="0" xfId="0" applyNumberFormat="1" applyFont="1" applyFill="1" applyAlignment="1">
      <alignment horizontal="center" vertical="center"/>
    </xf>
    <xf numFmtId="0" fontId="3" fillId="0" borderId="0" xfId="0" applyFont="1" applyFill="1" applyAlignment="1">
      <alignment horizontal="center" vertical="center"/>
    </xf>
    <xf numFmtId="0" fontId="5" fillId="3" borderId="24" xfId="0" applyFont="1" applyFill="1" applyBorder="1" applyAlignment="1" applyProtection="1">
      <alignment horizontal="center" vertical="center"/>
      <protection locked="0"/>
    </xf>
    <xf numFmtId="0" fontId="5" fillId="3" borderId="79" xfId="0" applyFont="1" applyFill="1" applyBorder="1" applyAlignment="1" applyProtection="1">
      <alignment horizontal="center" vertical="center"/>
      <protection locked="0"/>
    </xf>
    <xf numFmtId="0" fontId="3" fillId="0" borderId="78" xfId="0" applyFont="1" applyFill="1" applyBorder="1" applyAlignment="1">
      <alignment horizontal="center" vertical="center"/>
    </xf>
    <xf numFmtId="0" fontId="5" fillId="3" borderId="44" xfId="0"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3" fillId="0" borderId="60" xfId="0" applyFont="1" applyFill="1" applyBorder="1" applyAlignment="1">
      <alignment horizontal="center" vertical="center"/>
    </xf>
    <xf numFmtId="176" fontId="5" fillId="3" borderId="54" xfId="0" applyNumberFormat="1" applyFont="1" applyFill="1" applyBorder="1" applyAlignment="1" applyProtection="1">
      <alignment horizontal="center" vertical="center"/>
      <protection locked="0"/>
    </xf>
    <xf numFmtId="176" fontId="5" fillId="3" borderId="79" xfId="0" applyNumberFormat="1" applyFont="1" applyFill="1" applyBorder="1" applyAlignment="1" applyProtection="1">
      <alignment horizontal="center" vertical="center"/>
      <protection locked="0"/>
    </xf>
    <xf numFmtId="176" fontId="5" fillId="3" borderId="44" xfId="0" applyNumberFormat="1" applyFont="1" applyFill="1" applyBorder="1" applyAlignment="1" applyProtection="1">
      <alignment horizontal="center" vertical="center"/>
      <protection locked="0"/>
    </xf>
    <xf numFmtId="176" fontId="5" fillId="3" borderId="81" xfId="0" applyNumberFormat="1" applyFont="1" applyFill="1" applyBorder="1" applyAlignment="1" applyProtection="1">
      <alignment horizontal="center" vertical="center"/>
      <protection locked="0"/>
    </xf>
    <xf numFmtId="176" fontId="5" fillId="3" borderId="51" xfId="0" applyNumberFormat="1" applyFont="1" applyFill="1" applyBorder="1" applyAlignment="1" applyProtection="1">
      <alignment horizontal="center" vertical="center"/>
      <protection locked="0"/>
    </xf>
    <xf numFmtId="178" fontId="5" fillId="3" borderId="38" xfId="0" applyNumberFormat="1" applyFont="1" applyFill="1" applyBorder="1" applyAlignment="1" applyProtection="1">
      <alignment horizontal="center" vertical="center"/>
      <protection locked="0"/>
    </xf>
    <xf numFmtId="178" fontId="5" fillId="3" borderId="45" xfId="0" applyNumberFormat="1" applyFont="1" applyFill="1" applyBorder="1" applyAlignment="1" applyProtection="1">
      <alignment horizontal="center" vertical="center"/>
      <protection locked="0"/>
    </xf>
    <xf numFmtId="178" fontId="5" fillId="3" borderId="40" xfId="0" applyNumberFormat="1" applyFont="1" applyFill="1" applyBorder="1" applyAlignment="1" applyProtection="1">
      <alignment horizontal="center" vertical="center"/>
      <protection locked="0"/>
    </xf>
    <xf numFmtId="178" fontId="5" fillId="3" borderId="42" xfId="0" applyNumberFormat="1"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176" fontId="5" fillId="3" borderId="53" xfId="0" applyNumberFormat="1" applyFont="1" applyFill="1" applyBorder="1" applyAlignment="1" applyProtection="1">
      <alignment horizontal="center" vertical="center"/>
      <protection locked="0"/>
    </xf>
    <xf numFmtId="176" fontId="5" fillId="3" borderId="4" xfId="0" applyNumberFormat="1" applyFont="1" applyFill="1" applyBorder="1" applyAlignment="1" applyProtection="1">
      <alignment horizontal="center" vertical="center"/>
      <protection locked="0"/>
    </xf>
    <xf numFmtId="176" fontId="5" fillId="3" borderId="1" xfId="0" applyNumberFormat="1" applyFont="1" applyFill="1" applyBorder="1" applyAlignment="1" applyProtection="1">
      <alignment horizontal="center" vertical="center"/>
      <protection locked="0"/>
    </xf>
    <xf numFmtId="176" fontId="5" fillId="3" borderId="38" xfId="0" applyNumberFormat="1" applyFont="1" applyFill="1" applyBorder="1" applyAlignment="1" applyProtection="1">
      <alignment horizontal="center" vertical="center"/>
      <protection locked="0"/>
    </xf>
    <xf numFmtId="176" fontId="5" fillId="3" borderId="45" xfId="0" applyNumberFormat="1"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0" borderId="38" xfId="0" applyFont="1" applyFill="1" applyBorder="1" applyAlignment="1" applyProtection="1">
      <alignment horizontal="center" vertical="center"/>
      <protection locked="0"/>
    </xf>
    <xf numFmtId="0" fontId="5" fillId="0" borderId="91" xfId="0" applyFont="1" applyFill="1" applyBorder="1" applyAlignment="1" applyProtection="1">
      <alignment horizontal="center" vertical="center"/>
      <protection locked="0"/>
    </xf>
    <xf numFmtId="0" fontId="5" fillId="0" borderId="85" xfId="0" applyFont="1" applyFill="1" applyBorder="1" applyAlignment="1" applyProtection="1">
      <alignment horizontal="center" vertical="center"/>
      <protection locked="0"/>
    </xf>
    <xf numFmtId="0" fontId="5" fillId="0" borderId="55" xfId="0" applyFont="1" applyFill="1" applyBorder="1" applyAlignment="1" applyProtection="1">
      <alignment horizontal="center" vertical="center"/>
      <protection locked="0"/>
    </xf>
    <xf numFmtId="0" fontId="5" fillId="0" borderId="40" xfId="0" applyFont="1" applyFill="1" applyBorder="1" applyAlignment="1" applyProtection="1">
      <alignment horizontal="center" vertical="center"/>
      <protection locked="0"/>
    </xf>
    <xf numFmtId="0" fontId="5" fillId="0" borderId="77" xfId="0" applyFont="1" applyFill="1" applyBorder="1" applyAlignment="1" applyProtection="1">
      <alignment horizontal="center" vertical="center"/>
      <protection locked="0"/>
    </xf>
    <xf numFmtId="0" fontId="5" fillId="0" borderId="84"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2" xfId="0" applyFont="1" applyFill="1" applyBorder="1" applyAlignment="1" applyProtection="1">
      <alignment horizontal="center" vertical="center"/>
      <protection locked="0"/>
    </xf>
    <xf numFmtId="176" fontId="5" fillId="3" borderId="40" xfId="0" applyNumberFormat="1" applyFont="1" applyFill="1" applyBorder="1" applyAlignment="1" applyProtection="1">
      <alignment horizontal="center" vertical="center"/>
      <protection locked="0"/>
    </xf>
    <xf numFmtId="176" fontId="5" fillId="3" borderId="42" xfId="0" applyNumberFormat="1" applyFont="1" applyFill="1" applyBorder="1" applyAlignment="1" applyProtection="1">
      <alignment horizontal="center" vertical="center"/>
      <protection locked="0"/>
    </xf>
    <xf numFmtId="0" fontId="5" fillId="0" borderId="3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57" xfId="0" applyFont="1" applyFill="1" applyBorder="1" applyAlignment="1">
      <alignment horizontal="center" vertical="center"/>
    </xf>
    <xf numFmtId="0" fontId="5" fillId="0" borderId="34" xfId="0" applyFont="1" applyFill="1" applyBorder="1" applyAlignment="1">
      <alignment horizontal="center" vertical="center"/>
    </xf>
    <xf numFmtId="0" fontId="6" fillId="0" borderId="46"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32" xfId="0" applyFont="1" applyFill="1" applyBorder="1" applyAlignment="1">
      <alignment horizontal="center" vertical="center"/>
    </xf>
    <xf numFmtId="0" fontId="6" fillId="0" borderId="1"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82" xfId="0" applyFont="1" applyFill="1" applyBorder="1" applyAlignment="1">
      <alignment horizontal="center" vertical="center"/>
    </xf>
    <xf numFmtId="0" fontId="3" fillId="0" borderId="0" xfId="0" applyFont="1" applyAlignment="1" applyProtection="1">
      <alignment horizontal="center" vertical="center"/>
    </xf>
    <xf numFmtId="180" fontId="5" fillId="0" borderId="12" xfId="0" applyNumberFormat="1" applyFont="1" applyBorder="1" applyAlignment="1" applyProtection="1">
      <alignment horizontal="center" vertical="center"/>
    </xf>
    <xf numFmtId="180" fontId="5" fillId="0" borderId="53" xfId="0" applyNumberFormat="1" applyFont="1" applyBorder="1" applyAlignment="1" applyProtection="1">
      <alignment horizontal="center" vertical="center"/>
    </xf>
    <xf numFmtId="0" fontId="5" fillId="14" borderId="55" xfId="0" applyFont="1" applyFill="1" applyBorder="1" applyAlignment="1" applyProtection="1">
      <alignment horizontal="center" vertical="center" shrinkToFit="1"/>
      <protection locked="0"/>
    </xf>
    <xf numFmtId="0" fontId="5" fillId="14" borderId="44" xfId="0" applyFont="1" applyFill="1" applyBorder="1" applyAlignment="1" applyProtection="1">
      <alignment horizontal="center" vertical="center" shrinkToFit="1"/>
      <protection locked="0"/>
    </xf>
    <xf numFmtId="180" fontId="5" fillId="0" borderId="55" xfId="0" applyNumberFormat="1" applyFont="1" applyBorder="1" applyAlignment="1" applyProtection="1">
      <alignment horizontal="center" vertical="center"/>
    </xf>
    <xf numFmtId="180" fontId="5" fillId="0" borderId="82" xfId="0" applyNumberFormat="1" applyFont="1" applyBorder="1" applyAlignment="1" applyProtection="1">
      <alignment horizontal="center" vertical="center"/>
    </xf>
    <xf numFmtId="178" fontId="5" fillId="3" borderId="55" xfId="0" applyNumberFormat="1" applyFont="1" applyFill="1" applyBorder="1" applyAlignment="1" applyProtection="1">
      <alignment horizontal="center" vertical="center" shrinkToFit="1"/>
      <protection locked="0"/>
    </xf>
    <xf numFmtId="178" fontId="5" fillId="3" borderId="83" xfId="0" applyNumberFormat="1" applyFont="1" applyFill="1" applyBorder="1" applyAlignment="1" applyProtection="1">
      <alignment horizontal="center" vertical="center" shrinkToFit="1"/>
      <protection locked="0"/>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xf>
    <xf numFmtId="0" fontId="3" fillId="0" borderId="16" xfId="0" applyFont="1" applyBorder="1" applyAlignment="1" applyProtection="1">
      <alignment horizontal="center" vertical="center"/>
    </xf>
    <xf numFmtId="0" fontId="3" fillId="0" borderId="48" xfId="0" applyFont="1" applyBorder="1" applyAlignment="1" applyProtection="1">
      <alignment horizontal="center" vertical="center"/>
    </xf>
    <xf numFmtId="0" fontId="3" fillId="0" borderId="53" xfId="0" applyFont="1" applyBorder="1" applyAlignment="1" applyProtection="1">
      <alignment horizontal="center" wrapText="1"/>
    </xf>
    <xf numFmtId="0" fontId="3" fillId="0" borderId="50" xfId="0" applyFont="1" applyBorder="1" applyAlignment="1" applyProtection="1">
      <alignment horizontal="center" wrapText="1"/>
    </xf>
    <xf numFmtId="0" fontId="3" fillId="0" borderId="81" xfId="0" applyFont="1" applyBorder="1" applyAlignment="1" applyProtection="1">
      <alignment horizontal="center" wrapText="1"/>
    </xf>
    <xf numFmtId="0" fontId="3" fillId="0" borderId="51" xfId="0" applyFont="1" applyBorder="1" applyAlignment="1" applyProtection="1">
      <alignment horizontal="center" wrapText="1"/>
    </xf>
    <xf numFmtId="0" fontId="3" fillId="0" borderId="53" xfId="0" applyFont="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81"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0" borderId="53"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0" xfId="0" applyFont="1" applyBorder="1" applyAlignment="1" applyProtection="1">
      <alignment horizontal="center" vertical="center"/>
    </xf>
    <xf numFmtId="0" fontId="3" fillId="0" borderId="81" xfId="0" applyFont="1" applyBorder="1" applyAlignment="1" applyProtection="1">
      <alignment horizontal="center" vertical="center"/>
    </xf>
    <xf numFmtId="0" fontId="3" fillId="0" borderId="1" xfId="0" applyFont="1" applyBorder="1" applyAlignment="1" applyProtection="1">
      <alignment horizontal="center" vertical="center"/>
    </xf>
    <xf numFmtId="0" fontId="3" fillId="0" borderId="51" xfId="0" applyFont="1" applyBorder="1" applyAlignment="1" applyProtection="1">
      <alignment horizontal="center" vertical="center"/>
    </xf>
    <xf numFmtId="0" fontId="3" fillId="0" borderId="50" xfId="0" applyFont="1" applyBorder="1" applyAlignment="1" applyProtection="1">
      <alignment horizontal="center" vertical="center" wrapText="1"/>
    </xf>
    <xf numFmtId="0" fontId="3" fillId="0" borderId="51" xfId="0" applyFont="1" applyBorder="1" applyAlignment="1" applyProtection="1">
      <alignment horizontal="center" vertical="center" wrapText="1"/>
    </xf>
    <xf numFmtId="2" fontId="22" fillId="0" borderId="0" xfId="0" applyNumberFormat="1" applyFont="1" applyAlignment="1" applyProtection="1">
      <alignment horizontal="center" vertical="center"/>
    </xf>
    <xf numFmtId="178" fontId="5" fillId="3" borderId="40" xfId="0" applyNumberFormat="1" applyFont="1" applyFill="1" applyBorder="1" applyAlignment="1" applyProtection="1">
      <alignment horizontal="center" vertical="center" shrinkToFit="1"/>
      <protection locked="0"/>
    </xf>
    <xf numFmtId="178" fontId="5" fillId="3" borderId="84" xfId="0" applyNumberFormat="1" applyFont="1" applyFill="1" applyBorder="1" applyAlignment="1" applyProtection="1">
      <alignment horizontal="center" vertical="center" shrinkToFit="1"/>
      <protection locked="0"/>
    </xf>
    <xf numFmtId="0" fontId="5" fillId="3" borderId="38" xfId="0" applyFont="1" applyFill="1" applyBorder="1" applyAlignment="1" applyProtection="1">
      <alignment horizontal="center" vertical="center" shrinkToFit="1"/>
      <protection locked="0"/>
    </xf>
    <xf numFmtId="0" fontId="5" fillId="3" borderId="45" xfId="0" applyFont="1" applyFill="1" applyBorder="1" applyAlignment="1" applyProtection="1">
      <alignment horizontal="center" vertical="center" shrinkToFit="1"/>
      <protection locked="0"/>
    </xf>
    <xf numFmtId="0" fontId="5" fillId="3" borderId="55" xfId="0" applyFont="1" applyFill="1" applyBorder="1" applyAlignment="1" applyProtection="1">
      <alignment horizontal="center" vertical="center" shrinkToFit="1"/>
      <protection locked="0"/>
    </xf>
    <xf numFmtId="0" fontId="5" fillId="3" borderId="44" xfId="0" applyFont="1" applyFill="1" applyBorder="1" applyAlignment="1" applyProtection="1">
      <alignment horizontal="center" vertical="center" shrinkToFit="1"/>
      <protection locked="0"/>
    </xf>
    <xf numFmtId="0" fontId="5" fillId="3" borderId="40" xfId="0" applyFont="1" applyFill="1" applyBorder="1" applyAlignment="1" applyProtection="1">
      <alignment horizontal="center" vertical="center" shrinkToFit="1"/>
      <protection locked="0"/>
    </xf>
    <xf numFmtId="0" fontId="5" fillId="3" borderId="42" xfId="0" applyFont="1" applyFill="1" applyBorder="1" applyAlignment="1" applyProtection="1">
      <alignment horizontal="center" vertical="center" shrinkToFit="1"/>
      <protection locked="0"/>
    </xf>
    <xf numFmtId="178" fontId="5" fillId="3" borderId="53" xfId="0" applyNumberFormat="1" applyFont="1" applyFill="1" applyBorder="1" applyAlignment="1" applyProtection="1">
      <alignment horizontal="center" vertical="center" shrinkToFit="1"/>
      <protection locked="0"/>
    </xf>
    <xf numFmtId="178" fontId="5" fillId="3" borderId="13" xfId="0" applyNumberFormat="1" applyFont="1" applyFill="1" applyBorder="1" applyAlignment="1" applyProtection="1">
      <alignment horizontal="center" vertical="center" shrinkToFit="1"/>
      <protection locked="0"/>
    </xf>
    <xf numFmtId="0" fontId="5" fillId="14" borderId="38" xfId="0" applyFont="1" applyFill="1" applyBorder="1" applyAlignment="1" applyProtection="1">
      <alignment horizontal="center" vertical="center" shrinkToFit="1"/>
      <protection locked="0"/>
    </xf>
    <xf numFmtId="0" fontId="5" fillId="14" borderId="45" xfId="0" applyFont="1" applyFill="1" applyBorder="1" applyAlignment="1" applyProtection="1">
      <alignment horizontal="center" vertical="center" shrinkToFit="1"/>
      <protection locked="0"/>
    </xf>
    <xf numFmtId="0" fontId="5" fillId="14" borderId="40" xfId="0" applyFont="1" applyFill="1" applyBorder="1" applyAlignment="1" applyProtection="1">
      <alignment horizontal="center" vertical="center" shrinkToFit="1"/>
      <protection locked="0"/>
    </xf>
    <xf numFmtId="0" fontId="5" fillId="14" borderId="42" xfId="0" applyFont="1" applyFill="1" applyBorder="1" applyAlignment="1" applyProtection="1">
      <alignment horizontal="center" vertical="center" shrinkToFit="1"/>
      <protection locked="0"/>
    </xf>
    <xf numFmtId="180" fontId="5" fillId="0" borderId="52" xfId="0" applyNumberFormat="1" applyFont="1" applyBorder="1" applyAlignment="1" applyProtection="1">
      <alignment horizontal="center" vertical="center"/>
    </xf>
    <xf numFmtId="0" fontId="5" fillId="3" borderId="38" xfId="0" applyFont="1" applyFill="1" applyBorder="1" applyAlignment="1" applyProtection="1">
      <alignment horizontal="center" vertical="center"/>
      <protection locked="0"/>
    </xf>
    <xf numFmtId="0" fontId="5" fillId="3" borderId="91"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180" fontId="5" fillId="0" borderId="28" xfId="0" applyNumberFormat="1" applyFont="1" applyBorder="1" applyAlignment="1" applyProtection="1">
      <alignment horizontal="center" vertical="center"/>
    </xf>
    <xf numFmtId="180" fontId="5" fillId="0" borderId="40" xfId="0" applyNumberFormat="1" applyFont="1" applyBorder="1" applyAlignment="1" applyProtection="1">
      <alignment horizontal="center" vertical="center"/>
    </xf>
    <xf numFmtId="0" fontId="5" fillId="3" borderId="40" xfId="0" applyFont="1" applyFill="1" applyBorder="1" applyAlignment="1" applyProtection="1">
      <alignment horizontal="center" vertical="center"/>
      <protection locked="0"/>
    </xf>
    <xf numFmtId="0" fontId="5" fillId="3" borderId="77"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5" fillId="0" borderId="22" xfId="0" applyFont="1" applyFill="1" applyBorder="1" applyAlignment="1" applyProtection="1">
      <alignment horizontal="center" vertical="center" wrapText="1"/>
    </xf>
    <xf numFmtId="180" fontId="5" fillId="0" borderId="48" xfId="0" applyNumberFormat="1" applyFont="1" applyFill="1" applyBorder="1" applyAlignment="1" applyProtection="1">
      <alignment horizontal="center" vertical="center"/>
    </xf>
    <xf numFmtId="0" fontId="6" fillId="0" borderId="21" xfId="0" applyFont="1" applyFill="1" applyBorder="1" applyAlignment="1" applyProtection="1">
      <alignment horizontal="center" vertical="center"/>
    </xf>
    <xf numFmtId="0" fontId="6" fillId="0" borderId="19" xfId="0" applyFont="1" applyFill="1" applyBorder="1" applyAlignment="1" applyProtection="1">
      <alignment horizontal="center" vertical="center"/>
    </xf>
    <xf numFmtId="0" fontId="6" fillId="0" borderId="78" xfId="0" applyFont="1" applyFill="1" applyBorder="1" applyAlignment="1" applyProtection="1">
      <alignment horizontal="center" vertical="center"/>
    </xf>
    <xf numFmtId="0" fontId="5" fillId="0" borderId="46"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wrapText="1"/>
    </xf>
    <xf numFmtId="0" fontId="5" fillId="0" borderId="60" xfId="0" applyFont="1" applyFill="1" applyBorder="1" applyAlignment="1" applyProtection="1">
      <alignment horizontal="center" vertical="center" wrapText="1"/>
    </xf>
    <xf numFmtId="0" fontId="5" fillId="0" borderId="19"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180" fontId="5" fillId="0" borderId="54" xfId="0" applyNumberFormat="1" applyFont="1" applyFill="1" applyBorder="1" applyAlignment="1" applyProtection="1">
      <alignment horizontal="center" vertical="center"/>
    </xf>
    <xf numFmtId="0" fontId="5" fillId="0" borderId="23" xfId="0" applyFont="1" applyFill="1" applyBorder="1" applyAlignment="1" applyProtection="1">
      <alignment horizontal="center" vertical="center"/>
    </xf>
    <xf numFmtId="176" fontId="5" fillId="3" borderId="105" xfId="0" applyNumberFormat="1" applyFont="1" applyFill="1" applyBorder="1" applyAlignment="1" applyProtection="1">
      <alignment horizontal="left" vertical="center"/>
      <protection locked="0"/>
    </xf>
    <xf numFmtId="176" fontId="5" fillId="3" borderId="106" xfId="0" applyNumberFormat="1" applyFont="1" applyFill="1" applyBorder="1" applyAlignment="1" applyProtection="1">
      <alignment horizontal="left" vertical="center"/>
      <protection locked="0"/>
    </xf>
    <xf numFmtId="176" fontId="5" fillId="0" borderId="110" xfId="0" applyNumberFormat="1" applyFont="1" applyBorder="1" applyAlignment="1">
      <alignment horizontal="left" vertical="center"/>
    </xf>
    <xf numFmtId="176" fontId="5" fillId="0" borderId="111" xfId="0" applyNumberFormat="1" applyFont="1" applyBorder="1" applyAlignment="1">
      <alignment horizontal="left" vertical="center"/>
    </xf>
    <xf numFmtId="176" fontId="5" fillId="0" borderId="7" xfId="0" applyNumberFormat="1" applyFont="1" applyBorder="1" applyAlignment="1">
      <alignment vertical="center"/>
    </xf>
    <xf numFmtId="176" fontId="5" fillId="0" borderId="2" xfId="0" applyNumberFormat="1" applyFont="1" applyBorder="1" applyAlignment="1">
      <alignment vertical="center"/>
    </xf>
    <xf numFmtId="176" fontId="5" fillId="0" borderId="26" xfId="0" applyNumberFormat="1" applyFont="1" applyBorder="1" applyAlignment="1">
      <alignment vertical="center"/>
    </xf>
    <xf numFmtId="176" fontId="5" fillId="0" borderId="5" xfId="0" applyNumberFormat="1" applyFont="1" applyBorder="1" applyAlignment="1">
      <alignment vertical="center"/>
    </xf>
    <xf numFmtId="176" fontId="5" fillId="0" borderId="8" xfId="0" applyNumberFormat="1" applyFont="1" applyBorder="1" applyAlignment="1">
      <alignment vertical="center"/>
    </xf>
    <xf numFmtId="176" fontId="5" fillId="0" borderId="22" xfId="0" applyNumberFormat="1" applyFont="1" applyBorder="1" applyAlignment="1">
      <alignment vertical="center"/>
    </xf>
    <xf numFmtId="176" fontId="5" fillId="0" borderId="48" xfId="0" applyNumberFormat="1" applyFont="1" applyBorder="1" applyAlignment="1">
      <alignment horizontal="center" vertical="center"/>
    </xf>
    <xf numFmtId="176" fontId="5" fillId="0" borderId="9" xfId="0" applyNumberFormat="1" applyFont="1" applyBorder="1" applyAlignment="1">
      <alignment horizontal="center" vertical="center"/>
    </xf>
    <xf numFmtId="0" fontId="5" fillId="0" borderId="46" xfId="0" applyFont="1" applyBorder="1" applyAlignment="1">
      <alignment horizontal="center" vertical="center"/>
    </xf>
    <xf numFmtId="0" fontId="5" fillId="0" borderId="50" xfId="0" applyFont="1" applyBorder="1" applyAlignment="1">
      <alignment horizontal="center" vertical="center"/>
    </xf>
    <xf numFmtId="0" fontId="5" fillId="0" borderId="12" xfId="0" applyFont="1" applyBorder="1" applyAlignment="1">
      <alignment horizontal="center" vertical="center" wrapText="1"/>
    </xf>
    <xf numFmtId="0" fontId="6" fillId="0" borderId="33" xfId="0" applyFont="1" applyBorder="1" applyAlignment="1">
      <alignment horizontal="center" vertical="center"/>
    </xf>
    <xf numFmtId="0" fontId="5" fillId="0" borderId="50" xfId="0" applyFont="1" applyBorder="1" applyAlignment="1">
      <alignment horizontal="center" vertical="center" wrapText="1"/>
    </xf>
    <xf numFmtId="0" fontId="6" fillId="0" borderId="51" xfId="0" applyFont="1" applyBorder="1" applyAlignment="1">
      <alignment horizontal="center" vertical="center"/>
    </xf>
    <xf numFmtId="0" fontId="5" fillId="0" borderId="57" xfId="0" applyFont="1" applyBorder="1" applyAlignment="1">
      <alignment horizontal="center" vertical="center" wrapText="1"/>
    </xf>
    <xf numFmtId="0" fontId="6" fillId="0" borderId="34" xfId="0" applyFont="1" applyBorder="1" applyAlignment="1">
      <alignment horizontal="center" vertical="center"/>
    </xf>
    <xf numFmtId="0" fontId="5" fillId="3" borderId="5" xfId="0" applyFont="1" applyFill="1" applyBorder="1" applyAlignment="1" applyProtection="1">
      <alignment horizontal="center" vertical="center"/>
      <protection locked="0"/>
    </xf>
    <xf numFmtId="0" fontId="5" fillId="3" borderId="22" xfId="0" applyFont="1" applyFill="1" applyBorder="1" applyAlignment="1" applyProtection="1">
      <alignment horizontal="center" vertical="center"/>
      <protection locked="0"/>
    </xf>
    <xf numFmtId="176" fontId="5" fillId="3" borderId="105" xfId="0" applyNumberFormat="1" applyFont="1" applyFill="1" applyBorder="1" applyAlignment="1" applyProtection="1">
      <alignment vertical="center"/>
      <protection locked="0"/>
    </xf>
    <xf numFmtId="176" fontId="5" fillId="3" borderId="109" xfId="0" applyNumberFormat="1" applyFont="1" applyFill="1" applyBorder="1" applyAlignment="1" applyProtection="1">
      <alignment vertical="center"/>
      <protection locked="0"/>
    </xf>
    <xf numFmtId="2" fontId="4" fillId="0" borderId="0" xfId="0" applyNumberFormat="1" applyFont="1" applyAlignment="1">
      <alignment horizontal="center" vertical="center"/>
    </xf>
    <xf numFmtId="0" fontId="5" fillId="0" borderId="103" xfId="0" applyFont="1" applyBorder="1" applyAlignment="1">
      <alignment horizontal="center" vertical="center"/>
    </xf>
    <xf numFmtId="0" fontId="5" fillId="0" borderId="104" xfId="0" applyFont="1" applyBorder="1" applyAlignment="1">
      <alignment horizontal="center" vertical="center"/>
    </xf>
    <xf numFmtId="0" fontId="5" fillId="0" borderId="4" xfId="0" applyFont="1" applyBorder="1" applyAlignment="1">
      <alignment horizontal="center" vertical="center"/>
    </xf>
    <xf numFmtId="0" fontId="5" fillId="0" borderId="47"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horizontal="center" vertical="center" wrapText="1"/>
    </xf>
    <xf numFmtId="0" fontId="5" fillId="0" borderId="25" xfId="0" applyFont="1" applyBorder="1" applyAlignment="1">
      <alignment horizontal="center" vertical="center"/>
    </xf>
    <xf numFmtId="176" fontId="5" fillId="0" borderId="24" xfId="0" applyNumberFormat="1" applyFont="1" applyBorder="1" applyAlignment="1">
      <alignment horizontal="left" vertical="center"/>
    </xf>
    <xf numFmtId="176" fontId="5" fillId="0" borderId="0" xfId="0" applyNumberFormat="1" applyFont="1" applyBorder="1" applyAlignment="1">
      <alignment horizontal="left" vertical="center"/>
    </xf>
    <xf numFmtId="0" fontId="3" fillId="0" borderId="38"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3" fillId="0" borderId="55" xfId="0" applyFont="1" applyFill="1" applyBorder="1" applyAlignment="1" applyProtection="1">
      <alignment horizontal="center" vertical="center"/>
      <protection locked="0"/>
    </xf>
    <xf numFmtId="0" fontId="3" fillId="0" borderId="83" xfId="0" applyFont="1" applyFill="1" applyBorder="1" applyAlignment="1" applyProtection="1">
      <alignment horizontal="center" vertical="center"/>
      <protection locked="0"/>
    </xf>
    <xf numFmtId="0" fontId="3" fillId="0" borderId="40" xfId="0" applyFont="1" applyFill="1" applyBorder="1" applyAlignment="1" applyProtection="1">
      <alignment horizontal="center" vertical="center"/>
      <protection locked="0"/>
    </xf>
    <xf numFmtId="0" fontId="3" fillId="0" borderId="84" xfId="0" applyFont="1" applyFill="1" applyBorder="1" applyAlignment="1" applyProtection="1">
      <alignment horizontal="center" vertical="center"/>
      <protection locked="0"/>
    </xf>
  </cellXfs>
  <cellStyles count="4">
    <cellStyle name="パーセント" xfId="3" builtinId="5"/>
    <cellStyle name="桁区切り" xfId="1" builtinId="6"/>
    <cellStyle name="標準" xfId="0" builtinId="0"/>
    <cellStyle name="標準 2" xfId="2"/>
  </cellStyles>
  <dxfs count="211">
    <dxf>
      <fill>
        <patternFill patternType="darkGray"/>
      </fill>
    </dxf>
    <dxf>
      <font>
        <color theme="0"/>
      </font>
    </dxf>
    <dxf>
      <fill>
        <patternFill patternType="darkGray"/>
      </fill>
    </dxf>
    <dxf>
      <fill>
        <patternFill patternType="darkGray"/>
      </fill>
    </dxf>
    <dxf>
      <font>
        <color theme="0"/>
      </font>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gColor auto="1"/>
        </patternFill>
      </fill>
    </dxf>
    <dxf>
      <fill>
        <patternFill patternType="darkGray"/>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patternType="darkGray">
          <fgColor auto="1"/>
        </patternFill>
      </fill>
    </dxf>
    <dxf>
      <fill>
        <patternFill patternType="darkGray"/>
      </fill>
    </dxf>
    <dxf>
      <fill>
        <patternFill patternType="darkGray"/>
      </fill>
    </dxf>
    <dxf>
      <fill>
        <patternFill patternType="darkGray"/>
      </fill>
    </dxf>
    <dxf>
      <fill>
        <patternFill patternType="darkGray">
          <fgColor auto="1"/>
        </patternFill>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patternType="darkGray"/>
      </fill>
    </dxf>
    <dxf>
      <fill>
        <patternFill>
          <bgColor rgb="FFFFFF99"/>
        </patternFill>
      </fill>
    </dxf>
    <dxf>
      <fill>
        <patternFill>
          <bgColor rgb="FFFFFF99"/>
        </patternFill>
      </fill>
    </dxf>
    <dxf>
      <fill>
        <patternFill>
          <fgColor auto="1"/>
          <bgColor rgb="FFFFFF99"/>
        </patternFill>
      </fill>
    </dxf>
    <dxf>
      <fill>
        <patternFill patternType="darkGray"/>
      </fill>
    </dxf>
    <dxf>
      <fill>
        <patternFill patternType="solid">
          <fgColor auto="1"/>
          <bgColor rgb="FFFFFF99"/>
        </patternFill>
      </fill>
    </dxf>
    <dxf>
      <font>
        <color theme="0"/>
      </font>
    </dxf>
    <dxf>
      <font>
        <color theme="0"/>
      </font>
    </dxf>
    <dxf>
      <font>
        <color theme="0"/>
      </font>
    </dxf>
    <dxf>
      <font>
        <color theme="0"/>
      </font>
    </dxf>
    <dxf>
      <font>
        <color theme="0"/>
      </font>
    </dxf>
    <dxf>
      <font>
        <color theme="0"/>
      </font>
    </dxf>
    <dxf>
      <font>
        <color theme="0"/>
      </font>
    </dxf>
    <dxf>
      <fill>
        <patternFill patternType="darkGray"/>
      </fill>
    </dxf>
    <dxf>
      <font>
        <color theme="0"/>
      </font>
    </dxf>
    <dxf>
      <font>
        <color theme="0"/>
      </font>
    </dxf>
    <dxf>
      <font>
        <color theme="0"/>
      </font>
    </dxf>
    <dxf>
      <font>
        <color theme="0"/>
      </font>
    </dxf>
    <dxf>
      <font>
        <color theme="0"/>
      </font>
    </dxf>
    <dxf>
      <font>
        <color theme="0"/>
      </font>
    </dxf>
    <dxf>
      <font>
        <color theme="0"/>
      </font>
    </dxf>
    <dxf>
      <fill>
        <patternFill patternType="darkGray"/>
      </fill>
    </dxf>
    <dxf>
      <fill>
        <patternFill patternType="darkGray">
          <fgColor auto="1"/>
        </patternFill>
      </fill>
    </dxf>
    <dxf>
      <fill>
        <patternFill patternType="darkGray"/>
      </fill>
    </dxf>
    <dxf>
      <fill>
        <patternFill patternType="darkGray"/>
      </fill>
    </dxf>
  </dxfs>
  <tableStyles count="0" defaultTableStyle="TableStyleMedium9" defaultPivotStyle="PivotStyleLight16"/>
  <colors>
    <mruColors>
      <color rgb="FFFFFF99"/>
      <color rgb="FF0000FF"/>
      <color rgb="FFCCECFF"/>
      <color rgb="FFFFCC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AE$15" lockText="1" noThreeD="1"/>
</file>

<file path=xl/ctrlProps/ctrlProp10.xml><?xml version="1.0" encoding="utf-8"?>
<formControlPr xmlns="http://schemas.microsoft.com/office/spreadsheetml/2009/9/main" objectType="CheckBox" fmlaLink="$X$8" lockText="1" noThreeD="1"/>
</file>

<file path=xl/ctrlProps/ctrlProp100.xml><?xml version="1.0" encoding="utf-8"?>
<formControlPr xmlns="http://schemas.microsoft.com/office/spreadsheetml/2009/9/main" objectType="CheckBox" fmlaLink="$Y$31" lockText="1" noThreeD="1"/>
</file>

<file path=xl/ctrlProps/ctrlProp101.xml><?xml version="1.0" encoding="utf-8"?>
<formControlPr xmlns="http://schemas.microsoft.com/office/spreadsheetml/2009/9/main" objectType="CheckBox" fmlaLink="$Y$32" lockText="1" noThreeD="1"/>
</file>

<file path=xl/ctrlProps/ctrlProp102.xml><?xml version="1.0" encoding="utf-8"?>
<formControlPr xmlns="http://schemas.microsoft.com/office/spreadsheetml/2009/9/main" objectType="CheckBox" fmlaLink="$Y$33" lockText="1" noThreeD="1"/>
</file>

<file path=xl/ctrlProps/ctrlProp103.xml><?xml version="1.0" encoding="utf-8"?>
<formControlPr xmlns="http://schemas.microsoft.com/office/spreadsheetml/2009/9/main" objectType="CheckBox" fmlaLink="$Y$34" lockText="1" noThreeD="1"/>
</file>

<file path=xl/ctrlProps/ctrlProp104.xml><?xml version="1.0" encoding="utf-8"?>
<formControlPr xmlns="http://schemas.microsoft.com/office/spreadsheetml/2009/9/main" objectType="CheckBox" fmlaLink="$Y$35" lockText="1" noThreeD="1"/>
</file>

<file path=xl/ctrlProps/ctrlProp105.xml><?xml version="1.0" encoding="utf-8"?>
<formControlPr xmlns="http://schemas.microsoft.com/office/spreadsheetml/2009/9/main" objectType="CheckBox" fmlaLink="$Y$36" lockText="1" noThreeD="1"/>
</file>

<file path=xl/ctrlProps/ctrlProp106.xml><?xml version="1.0" encoding="utf-8"?>
<formControlPr xmlns="http://schemas.microsoft.com/office/spreadsheetml/2009/9/main" objectType="CheckBox" fmlaLink="$Y$37" lockText="1" noThreeD="1"/>
</file>

<file path=xl/ctrlProps/ctrlProp107.xml><?xml version="1.0" encoding="utf-8"?>
<formControlPr xmlns="http://schemas.microsoft.com/office/spreadsheetml/2009/9/main" objectType="CheckBox" fmlaLink="$Y$38" lockText="1" noThreeD="1"/>
</file>

<file path=xl/ctrlProps/ctrlProp108.xml><?xml version="1.0" encoding="utf-8"?>
<formControlPr xmlns="http://schemas.microsoft.com/office/spreadsheetml/2009/9/main" objectType="CheckBox" fmlaLink="$Y$39" lockText="1" noThreeD="1"/>
</file>

<file path=xl/ctrlProps/ctrlProp109.xml><?xml version="1.0" encoding="utf-8"?>
<formControlPr xmlns="http://schemas.microsoft.com/office/spreadsheetml/2009/9/main" objectType="CheckBox" fmlaLink="$Y$40" lockText="1" noThreeD="1"/>
</file>

<file path=xl/ctrlProps/ctrlProp11.xml><?xml version="1.0" encoding="utf-8"?>
<formControlPr xmlns="http://schemas.microsoft.com/office/spreadsheetml/2009/9/main" objectType="CheckBox" fmlaLink="$X$13" lockText="1" noThreeD="1"/>
</file>

<file path=xl/ctrlProps/ctrlProp110.xml><?xml version="1.0" encoding="utf-8"?>
<formControlPr xmlns="http://schemas.microsoft.com/office/spreadsheetml/2009/9/main" objectType="CheckBox" fmlaLink="$Y$41" lockText="1" noThreeD="1"/>
</file>

<file path=xl/ctrlProps/ctrlProp111.xml><?xml version="1.0" encoding="utf-8"?>
<formControlPr xmlns="http://schemas.microsoft.com/office/spreadsheetml/2009/9/main" objectType="CheckBox" fmlaLink="$X$14" lockText="1" noThreeD="1"/>
</file>

<file path=xl/ctrlProps/ctrlProp112.xml><?xml version="1.0" encoding="utf-8"?>
<formControlPr xmlns="http://schemas.microsoft.com/office/spreadsheetml/2009/9/main" objectType="CheckBox" fmlaLink="$X$15" lockText="1" noThreeD="1"/>
</file>

<file path=xl/ctrlProps/ctrlProp113.xml><?xml version="1.0" encoding="utf-8"?>
<formControlPr xmlns="http://schemas.microsoft.com/office/spreadsheetml/2009/9/main" objectType="CheckBox" fmlaLink="$X$16" lockText="1" noThreeD="1"/>
</file>

<file path=xl/ctrlProps/ctrlProp114.xml><?xml version="1.0" encoding="utf-8"?>
<formControlPr xmlns="http://schemas.microsoft.com/office/spreadsheetml/2009/9/main" objectType="CheckBox" fmlaLink="$Y$20" lockText="1" noThreeD="1"/>
</file>

<file path=xl/ctrlProps/ctrlProp115.xml><?xml version="1.0" encoding="utf-8"?>
<formControlPr xmlns="http://schemas.microsoft.com/office/spreadsheetml/2009/9/main" objectType="CheckBox" fmlaLink="$AE$6" lockText="1" noThreeD="1"/>
</file>

<file path=xl/ctrlProps/ctrlProp116.xml><?xml version="1.0" encoding="utf-8"?>
<formControlPr xmlns="http://schemas.microsoft.com/office/spreadsheetml/2009/9/main" objectType="CheckBox" fmlaLink="$AE$7" lockText="1" noThreeD="1"/>
</file>

<file path=xl/ctrlProps/ctrlProp117.xml><?xml version="1.0" encoding="utf-8"?>
<formControlPr xmlns="http://schemas.microsoft.com/office/spreadsheetml/2009/9/main" objectType="CheckBox" fmlaLink="$AE$8" lockText="1" noThreeD="1"/>
</file>

<file path=xl/ctrlProps/ctrlProp118.xml><?xml version="1.0" encoding="utf-8"?>
<formControlPr xmlns="http://schemas.microsoft.com/office/spreadsheetml/2009/9/main" objectType="CheckBox" fmlaLink="$AE$9" lockText="1" noThreeD="1"/>
</file>

<file path=xl/ctrlProps/ctrlProp119.xml><?xml version="1.0" encoding="utf-8"?>
<formControlPr xmlns="http://schemas.microsoft.com/office/spreadsheetml/2009/9/main" objectType="CheckBox" fmlaLink="$AE$10" lockText="1" noThreeD="1"/>
</file>

<file path=xl/ctrlProps/ctrlProp12.xml><?xml version="1.0" encoding="utf-8"?>
<formControlPr xmlns="http://schemas.microsoft.com/office/spreadsheetml/2009/9/main" objectType="CheckBox" fmlaLink="$X$17" lockText="1" noThreeD="1"/>
</file>

<file path=xl/ctrlProps/ctrlProp120.xml><?xml version="1.0" encoding="utf-8"?>
<formControlPr xmlns="http://schemas.microsoft.com/office/spreadsheetml/2009/9/main" objectType="CheckBox" fmlaLink="$AE$18" lockText="1" noThreeD="1"/>
</file>

<file path=xl/ctrlProps/ctrlProp121.xml><?xml version="1.0" encoding="utf-8"?>
<formControlPr xmlns="http://schemas.microsoft.com/office/spreadsheetml/2009/9/main" objectType="CheckBox" fmlaLink="$AE$19" lockText="1" noThreeD="1"/>
</file>

<file path=xl/ctrlProps/ctrlProp122.xml><?xml version="1.0" encoding="utf-8"?>
<formControlPr xmlns="http://schemas.microsoft.com/office/spreadsheetml/2009/9/main" objectType="CheckBox" fmlaLink="$AE$20" lockText="1" noThreeD="1"/>
</file>

<file path=xl/ctrlProps/ctrlProp123.xml><?xml version="1.0" encoding="utf-8"?>
<formControlPr xmlns="http://schemas.microsoft.com/office/spreadsheetml/2009/9/main" objectType="CheckBox" fmlaLink="$AE$21" lockText="1" noThreeD="1"/>
</file>

<file path=xl/ctrlProps/ctrlProp124.xml><?xml version="1.0" encoding="utf-8"?>
<formControlPr xmlns="http://schemas.microsoft.com/office/spreadsheetml/2009/9/main" objectType="CheckBox" fmlaLink="$AE$22" lockText="1" noThreeD="1"/>
</file>

<file path=xl/ctrlProps/ctrlProp13.xml><?xml version="1.0" encoding="utf-8"?>
<formControlPr xmlns="http://schemas.microsoft.com/office/spreadsheetml/2009/9/main" objectType="CheckBox" fmlaLink="$X$18" lockText="1" noThreeD="1"/>
</file>

<file path=xl/ctrlProps/ctrlProp14.xml><?xml version="1.0" encoding="utf-8"?>
<formControlPr xmlns="http://schemas.microsoft.com/office/spreadsheetml/2009/9/main" objectType="CheckBox" fmlaLink="$X$24" lockText="1" noThreeD="1"/>
</file>

<file path=xl/ctrlProps/ctrlProp15.xml><?xml version="1.0" encoding="utf-8"?>
<formControlPr xmlns="http://schemas.microsoft.com/office/spreadsheetml/2009/9/main" objectType="CheckBox" fmlaLink="$X$25" lockText="1" noThreeD="1"/>
</file>

<file path=xl/ctrlProps/ctrlProp16.xml><?xml version="1.0" encoding="utf-8"?>
<formControlPr xmlns="http://schemas.microsoft.com/office/spreadsheetml/2009/9/main" objectType="CheckBox" fmlaLink="$X$9" lockText="1" noThreeD="1"/>
</file>

<file path=xl/ctrlProps/ctrlProp17.xml><?xml version="1.0" encoding="utf-8"?>
<formControlPr xmlns="http://schemas.microsoft.com/office/spreadsheetml/2009/9/main" objectType="CheckBox" fmlaLink="$X$11" lockText="1" noThreeD="1"/>
</file>

<file path=xl/ctrlProps/ctrlProp18.xml><?xml version="1.0" encoding="utf-8"?>
<formControlPr xmlns="http://schemas.microsoft.com/office/spreadsheetml/2009/9/main" objectType="CheckBox" fmlaLink="$X$12" lockText="1" noThreeD="1"/>
</file>

<file path=xl/ctrlProps/ctrlProp19.xml><?xml version="1.0" encoding="utf-8"?>
<formControlPr xmlns="http://schemas.microsoft.com/office/spreadsheetml/2009/9/main" objectType="CheckBox" fmlaLink="$Y$7"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CheckBox" fmlaLink="$Y$8" lockText="1" noThreeD="1"/>
</file>

<file path=xl/ctrlProps/ctrlProp21.xml><?xml version="1.0" encoding="utf-8"?>
<formControlPr xmlns="http://schemas.microsoft.com/office/spreadsheetml/2009/9/main" objectType="CheckBox" fmlaLink="$Y$12" lockText="1" noThreeD="1"/>
</file>

<file path=xl/ctrlProps/ctrlProp22.xml><?xml version="1.0" encoding="utf-8"?>
<formControlPr xmlns="http://schemas.microsoft.com/office/spreadsheetml/2009/9/main" objectType="CheckBox" fmlaLink="$Y$13" lockText="1" noThreeD="1"/>
</file>

<file path=xl/ctrlProps/ctrlProp23.xml><?xml version="1.0" encoding="utf-8"?>
<formControlPr xmlns="http://schemas.microsoft.com/office/spreadsheetml/2009/9/main" objectType="CheckBox" fmlaLink="$Y$14" lockText="1" noThreeD="1"/>
</file>

<file path=xl/ctrlProps/ctrlProp24.xml><?xml version="1.0" encoding="utf-8"?>
<formControlPr xmlns="http://schemas.microsoft.com/office/spreadsheetml/2009/9/main" objectType="CheckBox" fmlaLink="$Y$21" lockText="1" noThreeD="1"/>
</file>

<file path=xl/ctrlProps/ctrlProp25.xml><?xml version="1.0" encoding="utf-8"?>
<formControlPr xmlns="http://schemas.microsoft.com/office/spreadsheetml/2009/9/main" objectType="CheckBox" fmlaLink="$Y$22" lockText="1" noThreeD="1"/>
</file>

<file path=xl/ctrlProps/ctrlProp26.xml><?xml version="1.0" encoding="utf-8"?>
<formControlPr xmlns="http://schemas.microsoft.com/office/spreadsheetml/2009/9/main" objectType="CheckBox" fmlaLink="$Y$9" lockText="1" noThreeD="1"/>
</file>

<file path=xl/ctrlProps/ctrlProp27.xml><?xml version="1.0" encoding="utf-8"?>
<formControlPr xmlns="http://schemas.microsoft.com/office/spreadsheetml/2009/9/main" objectType="CheckBox" fmlaLink="$Y$10" lockText="1" noThreeD="1"/>
</file>

<file path=xl/ctrlProps/ctrlProp28.xml><?xml version="1.0" encoding="utf-8"?>
<formControlPr xmlns="http://schemas.microsoft.com/office/spreadsheetml/2009/9/main" objectType="CheckBox" fmlaLink="$Y$11" lockText="1" noThreeD="1"/>
</file>

<file path=xl/ctrlProps/ctrlProp29.xml><?xml version="1.0" encoding="utf-8"?>
<formControlPr xmlns="http://schemas.microsoft.com/office/spreadsheetml/2009/9/main" objectType="CheckBox" fmlaLink="$X$19"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fmlaLink="$X$20" lockText="1" noThreeD="1"/>
</file>

<file path=xl/ctrlProps/ctrlProp31.xml><?xml version="1.0" encoding="utf-8"?>
<formControlPr xmlns="http://schemas.microsoft.com/office/spreadsheetml/2009/9/main" objectType="CheckBox" fmlaLink="$X$21" lockText="1" noThreeD="1"/>
</file>

<file path=xl/ctrlProps/ctrlProp32.xml><?xml version="1.0" encoding="utf-8"?>
<formControlPr xmlns="http://schemas.microsoft.com/office/spreadsheetml/2009/9/main" objectType="CheckBox" fmlaLink="$X$22" lockText="1" noThreeD="1"/>
</file>

<file path=xl/ctrlProps/ctrlProp33.xml><?xml version="1.0" encoding="utf-8"?>
<formControlPr xmlns="http://schemas.microsoft.com/office/spreadsheetml/2009/9/main" objectType="CheckBox" fmlaLink="$X$23" lockText="1" noThreeD="1"/>
</file>

<file path=xl/ctrlProps/ctrlProp34.xml><?xml version="1.0" encoding="utf-8"?>
<formControlPr xmlns="http://schemas.microsoft.com/office/spreadsheetml/2009/9/main" objectType="CheckBox" fmlaLink="$Y$15" lockText="1" noThreeD="1"/>
</file>

<file path=xl/ctrlProps/ctrlProp35.xml><?xml version="1.0" encoding="utf-8"?>
<formControlPr xmlns="http://schemas.microsoft.com/office/spreadsheetml/2009/9/main" objectType="CheckBox" fmlaLink="$Y$16" lockText="1" noThreeD="1"/>
</file>

<file path=xl/ctrlProps/ctrlProp36.xml><?xml version="1.0" encoding="utf-8"?>
<formControlPr xmlns="http://schemas.microsoft.com/office/spreadsheetml/2009/9/main" objectType="CheckBox" fmlaLink="$Y$17" lockText="1" noThreeD="1"/>
</file>

<file path=xl/ctrlProps/ctrlProp37.xml><?xml version="1.0" encoding="utf-8"?>
<formControlPr xmlns="http://schemas.microsoft.com/office/spreadsheetml/2009/9/main" objectType="CheckBox" fmlaLink="$Y$18" lockText="1" noThreeD="1"/>
</file>

<file path=xl/ctrlProps/ctrlProp38.xml><?xml version="1.0" encoding="utf-8"?>
<formControlPr xmlns="http://schemas.microsoft.com/office/spreadsheetml/2009/9/main" objectType="CheckBox" fmlaLink="$Y$19" lockText="1" noThreeD="1"/>
</file>

<file path=xl/ctrlProps/ctrlProp39.xml><?xml version="1.0" encoding="utf-8"?>
<formControlPr xmlns="http://schemas.microsoft.com/office/spreadsheetml/2009/9/main" objectType="CheckBox" checked="Checked" fmlaLink="$Q$7" lockText="1" noThreeD="1"/>
</file>

<file path=xl/ctrlProps/ctrlProp4.xml><?xml version="1.0" encoding="utf-8"?>
<formControlPr xmlns="http://schemas.microsoft.com/office/spreadsheetml/2009/9/main" objectType="Radio" checked="Checked" firstButton="1" fmlaLink="$AE$2" lockText="1" noThreeD="1"/>
</file>

<file path=xl/ctrlProps/ctrlProp40.xml><?xml version="1.0" encoding="utf-8"?>
<formControlPr xmlns="http://schemas.microsoft.com/office/spreadsheetml/2009/9/main" objectType="CheckBox" fmlaLink="$R$8" lockText="1" noThreeD="1"/>
</file>

<file path=xl/ctrlProps/ctrlProp41.xml><?xml version="1.0" encoding="utf-8"?>
<formControlPr xmlns="http://schemas.microsoft.com/office/spreadsheetml/2009/9/main" objectType="CheckBox" fmlaLink="$R$9" lockText="1" noThreeD="1"/>
</file>

<file path=xl/ctrlProps/ctrlProp42.xml><?xml version="1.0" encoding="utf-8"?>
<formControlPr xmlns="http://schemas.microsoft.com/office/spreadsheetml/2009/9/main" objectType="CheckBox" fmlaLink="$R$10" lockText="1" noThreeD="1"/>
</file>

<file path=xl/ctrlProps/ctrlProp43.xml><?xml version="1.0" encoding="utf-8"?>
<formControlPr xmlns="http://schemas.microsoft.com/office/spreadsheetml/2009/9/main" objectType="CheckBox" fmlaLink="$R$11" lockText="1" noThreeD="1"/>
</file>

<file path=xl/ctrlProps/ctrlProp44.xml><?xml version="1.0" encoding="utf-8"?>
<formControlPr xmlns="http://schemas.microsoft.com/office/spreadsheetml/2009/9/main" objectType="CheckBox" fmlaLink="$R$12" lockText="1" noThreeD="1"/>
</file>

<file path=xl/ctrlProps/ctrlProp45.xml><?xml version="1.0" encoding="utf-8"?>
<formControlPr xmlns="http://schemas.microsoft.com/office/spreadsheetml/2009/9/main" objectType="CheckBox" fmlaLink="$R$13" lockText="1" noThreeD="1"/>
</file>

<file path=xl/ctrlProps/ctrlProp46.xml><?xml version="1.0" encoding="utf-8"?>
<formControlPr xmlns="http://schemas.microsoft.com/office/spreadsheetml/2009/9/main" objectType="CheckBox" fmlaLink="$R$14" lockText="1" noThreeD="1"/>
</file>

<file path=xl/ctrlProps/ctrlProp47.xml><?xml version="1.0" encoding="utf-8"?>
<formControlPr xmlns="http://schemas.microsoft.com/office/spreadsheetml/2009/9/main" objectType="CheckBox" fmlaLink="$R$15" lockText="1" noThreeD="1"/>
</file>

<file path=xl/ctrlProps/ctrlProp48.xml><?xml version="1.0" encoding="utf-8"?>
<formControlPr xmlns="http://schemas.microsoft.com/office/spreadsheetml/2009/9/main" objectType="CheckBox" fmlaLink="$R$16" lockText="1" noThreeD="1"/>
</file>

<file path=xl/ctrlProps/ctrlProp49.xml><?xml version="1.0" encoding="utf-8"?>
<formControlPr xmlns="http://schemas.microsoft.com/office/spreadsheetml/2009/9/main" objectType="CheckBox" fmlaLink="$R$17"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CheckBox" fmlaLink="$R$18" lockText="1" noThreeD="1"/>
</file>

<file path=xl/ctrlProps/ctrlProp51.xml><?xml version="1.0" encoding="utf-8"?>
<formControlPr xmlns="http://schemas.microsoft.com/office/spreadsheetml/2009/9/main" objectType="CheckBox" fmlaLink="$R$19" lockText="1" noThreeD="1"/>
</file>

<file path=xl/ctrlProps/ctrlProp52.xml><?xml version="1.0" encoding="utf-8"?>
<formControlPr xmlns="http://schemas.microsoft.com/office/spreadsheetml/2009/9/main" objectType="CheckBox" fmlaLink="$R$21" lockText="1" noThreeD="1"/>
</file>

<file path=xl/ctrlProps/ctrlProp53.xml><?xml version="1.0" encoding="utf-8"?>
<formControlPr xmlns="http://schemas.microsoft.com/office/spreadsheetml/2009/9/main" objectType="CheckBox" fmlaLink="$X$7" noThreeD="1"/>
</file>

<file path=xl/ctrlProps/ctrlProp54.xml><?xml version="1.0" encoding="utf-8"?>
<formControlPr xmlns="http://schemas.microsoft.com/office/spreadsheetml/2009/9/main" objectType="CheckBox" fmlaLink="$R$20" lockText="1" noThreeD="1"/>
</file>

<file path=xl/ctrlProps/ctrlProp55.xml><?xml version="1.0" encoding="utf-8"?>
<formControlPr xmlns="http://schemas.microsoft.com/office/spreadsheetml/2009/9/main" objectType="CheckBox" fmlaLink="$R$22" lockText="1" noThreeD="1"/>
</file>

<file path=xl/ctrlProps/ctrlProp56.xml><?xml version="1.0" encoding="utf-8"?>
<formControlPr xmlns="http://schemas.microsoft.com/office/spreadsheetml/2009/9/main" objectType="CheckBox" fmlaLink="$R$23" lockText="1" noThreeD="1"/>
</file>

<file path=xl/ctrlProps/ctrlProp57.xml><?xml version="1.0" encoding="utf-8"?>
<formControlPr xmlns="http://schemas.microsoft.com/office/spreadsheetml/2009/9/main" objectType="CheckBox" fmlaLink="$R$24" lockText="1" noThreeD="1"/>
</file>

<file path=xl/ctrlProps/ctrlProp58.xml><?xml version="1.0" encoding="utf-8"?>
<formControlPr xmlns="http://schemas.microsoft.com/office/spreadsheetml/2009/9/main" objectType="CheckBox" fmlaLink="$R$26" lockText="1" noThreeD="1"/>
</file>

<file path=xl/ctrlProps/ctrlProp59.xml><?xml version="1.0" encoding="utf-8"?>
<formControlPr xmlns="http://schemas.microsoft.com/office/spreadsheetml/2009/9/main" objectType="CheckBox" fmlaLink="$R$25"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CheckBox" fmlaLink="$R$27" lockText="1" noThreeD="1"/>
</file>

<file path=xl/ctrlProps/ctrlProp61.xml><?xml version="1.0" encoding="utf-8"?>
<formControlPr xmlns="http://schemas.microsoft.com/office/spreadsheetml/2009/9/main" objectType="CheckBox" fmlaLink="$R$28" lockText="1" noThreeD="1"/>
</file>

<file path=xl/ctrlProps/ctrlProp62.xml><?xml version="1.0" encoding="utf-8"?>
<formControlPr xmlns="http://schemas.microsoft.com/office/spreadsheetml/2009/9/main" objectType="CheckBox" fmlaLink="$R$41" lockText="1" noThreeD="1"/>
</file>

<file path=xl/ctrlProps/ctrlProp63.xml><?xml version="1.0" encoding="utf-8"?>
<formControlPr xmlns="http://schemas.microsoft.com/office/spreadsheetml/2009/9/main" objectType="CheckBox" fmlaLink="$R$29" lockText="1" noThreeD="1"/>
</file>

<file path=xl/ctrlProps/ctrlProp64.xml><?xml version="1.0" encoding="utf-8"?>
<formControlPr xmlns="http://schemas.microsoft.com/office/spreadsheetml/2009/9/main" objectType="CheckBox" fmlaLink="$R$30" lockText="1" noThreeD="1"/>
</file>

<file path=xl/ctrlProps/ctrlProp65.xml><?xml version="1.0" encoding="utf-8"?>
<formControlPr xmlns="http://schemas.microsoft.com/office/spreadsheetml/2009/9/main" objectType="CheckBox" fmlaLink="$R$31" lockText="1" noThreeD="1"/>
</file>

<file path=xl/ctrlProps/ctrlProp66.xml><?xml version="1.0" encoding="utf-8"?>
<formControlPr xmlns="http://schemas.microsoft.com/office/spreadsheetml/2009/9/main" objectType="CheckBox" fmlaLink="$R$32" lockText="1" noThreeD="1"/>
</file>

<file path=xl/ctrlProps/ctrlProp67.xml><?xml version="1.0" encoding="utf-8"?>
<formControlPr xmlns="http://schemas.microsoft.com/office/spreadsheetml/2009/9/main" objectType="CheckBox" fmlaLink="$R$34" lockText="1" noThreeD="1"/>
</file>

<file path=xl/ctrlProps/ctrlProp68.xml><?xml version="1.0" encoding="utf-8"?>
<formControlPr xmlns="http://schemas.microsoft.com/office/spreadsheetml/2009/9/main" objectType="CheckBox" fmlaLink="$R$33" lockText="1" noThreeD="1"/>
</file>

<file path=xl/ctrlProps/ctrlProp69.xml><?xml version="1.0" encoding="utf-8"?>
<formControlPr xmlns="http://schemas.microsoft.com/office/spreadsheetml/2009/9/main" objectType="CheckBox" fmlaLink="$R$35"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CheckBox" fmlaLink="$R$36" lockText="1" noThreeD="1"/>
</file>

<file path=xl/ctrlProps/ctrlProp71.xml><?xml version="1.0" encoding="utf-8"?>
<formControlPr xmlns="http://schemas.microsoft.com/office/spreadsheetml/2009/9/main" objectType="CheckBox" fmlaLink="$R$37" lockText="1" noThreeD="1"/>
</file>

<file path=xl/ctrlProps/ctrlProp72.xml><?xml version="1.0" encoding="utf-8"?>
<formControlPr xmlns="http://schemas.microsoft.com/office/spreadsheetml/2009/9/main" objectType="CheckBox" fmlaLink="$R$39" lockText="1" noThreeD="1"/>
</file>

<file path=xl/ctrlProps/ctrlProp73.xml><?xml version="1.0" encoding="utf-8"?>
<formControlPr xmlns="http://schemas.microsoft.com/office/spreadsheetml/2009/9/main" objectType="CheckBox" fmlaLink="$R$40" lockText="1" noThreeD="1"/>
</file>

<file path=xl/ctrlProps/ctrlProp74.xml><?xml version="1.0" encoding="utf-8"?>
<formControlPr xmlns="http://schemas.microsoft.com/office/spreadsheetml/2009/9/main" objectType="CheckBox" fmlaLink="$R$38" lockText="1" noThreeD="1"/>
</file>

<file path=xl/ctrlProps/ctrlProp75.xml><?xml version="1.0" encoding="utf-8"?>
<formControlPr xmlns="http://schemas.microsoft.com/office/spreadsheetml/2009/9/main" objectType="CheckBox" fmlaLink="$X$10" lockText="1" noThreeD="1"/>
</file>

<file path=xl/ctrlProps/ctrlProp76.xml><?xml version="1.0" encoding="utf-8"?>
<formControlPr xmlns="http://schemas.microsoft.com/office/spreadsheetml/2009/9/main" objectType="CheckBox" fmlaLink="$X$27" lockText="1" noThreeD="1"/>
</file>

<file path=xl/ctrlProps/ctrlProp77.xml><?xml version="1.0" encoding="utf-8"?>
<formControlPr xmlns="http://schemas.microsoft.com/office/spreadsheetml/2009/9/main" objectType="CheckBox" fmlaLink="$X$28" lockText="1" noThreeD="1"/>
</file>

<file path=xl/ctrlProps/ctrlProp78.xml><?xml version="1.0" encoding="utf-8"?>
<formControlPr xmlns="http://schemas.microsoft.com/office/spreadsheetml/2009/9/main" objectType="CheckBox" fmlaLink="$X$29" lockText="1" noThreeD="1"/>
</file>

<file path=xl/ctrlProps/ctrlProp79.xml><?xml version="1.0" encoding="utf-8"?>
<formControlPr xmlns="http://schemas.microsoft.com/office/spreadsheetml/2009/9/main" objectType="CheckBox" fmlaLink="$X$30" lockText="1" noThreeD="1"/>
</file>

<file path=xl/ctrlProps/ctrlProp8.xml><?xml version="1.0" encoding="utf-8"?>
<formControlPr xmlns="http://schemas.microsoft.com/office/spreadsheetml/2009/9/main" objectType="GBox" noThreeD="1"/>
</file>

<file path=xl/ctrlProps/ctrlProp80.xml><?xml version="1.0" encoding="utf-8"?>
<formControlPr xmlns="http://schemas.microsoft.com/office/spreadsheetml/2009/9/main" objectType="CheckBox" fmlaLink="$X$26" lockText="1" noThreeD="1"/>
</file>

<file path=xl/ctrlProps/ctrlProp81.xml><?xml version="1.0" encoding="utf-8"?>
<formControlPr xmlns="http://schemas.microsoft.com/office/spreadsheetml/2009/9/main" objectType="CheckBox" fmlaLink="$X$31" lockText="1" noThreeD="1"/>
</file>

<file path=xl/ctrlProps/ctrlProp82.xml><?xml version="1.0" encoding="utf-8"?>
<formControlPr xmlns="http://schemas.microsoft.com/office/spreadsheetml/2009/9/main" objectType="CheckBox" fmlaLink="$X$32" lockText="1" noThreeD="1"/>
</file>

<file path=xl/ctrlProps/ctrlProp83.xml><?xml version="1.0" encoding="utf-8"?>
<formControlPr xmlns="http://schemas.microsoft.com/office/spreadsheetml/2009/9/main" objectType="CheckBox" fmlaLink="$X$33" lockText="1" noThreeD="1"/>
</file>

<file path=xl/ctrlProps/ctrlProp84.xml><?xml version="1.0" encoding="utf-8"?>
<formControlPr xmlns="http://schemas.microsoft.com/office/spreadsheetml/2009/9/main" objectType="CheckBox" fmlaLink="$X$34" lockText="1" noThreeD="1"/>
</file>

<file path=xl/ctrlProps/ctrlProp85.xml><?xml version="1.0" encoding="utf-8"?>
<formControlPr xmlns="http://schemas.microsoft.com/office/spreadsheetml/2009/9/main" objectType="CheckBox" fmlaLink="$X$35" lockText="1" noThreeD="1"/>
</file>

<file path=xl/ctrlProps/ctrlProp86.xml><?xml version="1.0" encoding="utf-8"?>
<formControlPr xmlns="http://schemas.microsoft.com/office/spreadsheetml/2009/9/main" objectType="CheckBox" fmlaLink="$X$36" lockText="1" noThreeD="1"/>
</file>

<file path=xl/ctrlProps/ctrlProp87.xml><?xml version="1.0" encoding="utf-8"?>
<formControlPr xmlns="http://schemas.microsoft.com/office/spreadsheetml/2009/9/main" objectType="CheckBox" fmlaLink="$X$37" lockText="1" noThreeD="1"/>
</file>

<file path=xl/ctrlProps/ctrlProp88.xml><?xml version="1.0" encoding="utf-8"?>
<formControlPr xmlns="http://schemas.microsoft.com/office/spreadsheetml/2009/9/main" objectType="CheckBox" fmlaLink="$X$38" lockText="1" noThreeD="1"/>
</file>

<file path=xl/ctrlProps/ctrlProp89.xml><?xml version="1.0" encoding="utf-8"?>
<formControlPr xmlns="http://schemas.microsoft.com/office/spreadsheetml/2009/9/main" objectType="CheckBox" fmlaLink="$X$39" lockText="1" noThreeD="1"/>
</file>

<file path=xl/ctrlProps/ctrlProp9.xml><?xml version="1.0" encoding="utf-8"?>
<formControlPr xmlns="http://schemas.microsoft.com/office/spreadsheetml/2009/9/main" objectType="CheckBox" fmlaLink="$R$7" lockText="1" noThreeD="1"/>
</file>

<file path=xl/ctrlProps/ctrlProp90.xml><?xml version="1.0" encoding="utf-8"?>
<formControlPr xmlns="http://schemas.microsoft.com/office/spreadsheetml/2009/9/main" objectType="CheckBox" fmlaLink="$X$40" lockText="1" noThreeD="1"/>
</file>

<file path=xl/ctrlProps/ctrlProp91.xml><?xml version="1.0" encoding="utf-8"?>
<formControlPr xmlns="http://schemas.microsoft.com/office/spreadsheetml/2009/9/main" objectType="CheckBox" fmlaLink="$X$41" lockText="1" noThreeD="1"/>
</file>

<file path=xl/ctrlProps/ctrlProp92.xml><?xml version="1.0" encoding="utf-8"?>
<formControlPr xmlns="http://schemas.microsoft.com/office/spreadsheetml/2009/9/main" objectType="CheckBox" fmlaLink="$Y$23" lockText="1" noThreeD="1"/>
</file>

<file path=xl/ctrlProps/ctrlProp93.xml><?xml version="1.0" encoding="utf-8"?>
<formControlPr xmlns="http://schemas.microsoft.com/office/spreadsheetml/2009/9/main" objectType="CheckBox" fmlaLink="$Y$24" lockText="1" noThreeD="1"/>
</file>

<file path=xl/ctrlProps/ctrlProp94.xml><?xml version="1.0" encoding="utf-8"?>
<formControlPr xmlns="http://schemas.microsoft.com/office/spreadsheetml/2009/9/main" objectType="CheckBox" fmlaLink="$Y$25" lockText="1" noThreeD="1"/>
</file>

<file path=xl/ctrlProps/ctrlProp95.xml><?xml version="1.0" encoding="utf-8"?>
<formControlPr xmlns="http://schemas.microsoft.com/office/spreadsheetml/2009/9/main" objectType="CheckBox" fmlaLink="$Y$26" lockText="1" noThreeD="1"/>
</file>

<file path=xl/ctrlProps/ctrlProp96.xml><?xml version="1.0" encoding="utf-8"?>
<formControlPr xmlns="http://schemas.microsoft.com/office/spreadsheetml/2009/9/main" objectType="CheckBox" fmlaLink="$Y$27" lockText="1" noThreeD="1"/>
</file>

<file path=xl/ctrlProps/ctrlProp97.xml><?xml version="1.0" encoding="utf-8"?>
<formControlPr xmlns="http://schemas.microsoft.com/office/spreadsheetml/2009/9/main" objectType="CheckBox" fmlaLink="$Y$28" lockText="1" noThreeD="1"/>
</file>

<file path=xl/ctrlProps/ctrlProp98.xml><?xml version="1.0" encoding="utf-8"?>
<formControlPr xmlns="http://schemas.microsoft.com/office/spreadsheetml/2009/9/main" objectType="CheckBox" fmlaLink="$Y$29" lockText="1" noThreeD="1"/>
</file>

<file path=xl/ctrlProps/ctrlProp99.xml><?xml version="1.0" encoding="utf-8"?>
<formControlPr xmlns="http://schemas.microsoft.com/office/spreadsheetml/2009/9/main" objectType="CheckBox" fmlaLink="$Y$30"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7.emf"/></Relationships>
</file>

<file path=xl/drawings/_rels/drawing4.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28575</xdr:colOff>
          <xdr:row>14</xdr:row>
          <xdr:rowOff>85725</xdr:rowOff>
        </xdr:from>
        <xdr:to>
          <xdr:col>25</xdr:col>
          <xdr:colOff>57150</xdr:colOff>
          <xdr:row>14</xdr:row>
          <xdr:rowOff>295275</xdr:rowOff>
        </xdr:to>
        <xdr:sp macro="" textlink="">
          <xdr:nvSpPr>
            <xdr:cNvPr id="100353" name="Option Button 1" hidden="1">
              <a:extLst>
                <a:ext uri="{63B3BB69-23CF-44E3-9099-C40C66FF867C}">
                  <a14:compatExt spid="_x0000_s100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15</xdr:row>
          <xdr:rowOff>85725</xdr:rowOff>
        </xdr:from>
        <xdr:to>
          <xdr:col>25</xdr:col>
          <xdr:colOff>57150</xdr:colOff>
          <xdr:row>15</xdr:row>
          <xdr:rowOff>295275</xdr:rowOff>
        </xdr:to>
        <xdr:sp macro="" textlink="">
          <xdr:nvSpPr>
            <xdr:cNvPr id="100354" name="Option Button 2" hidden="1">
              <a:extLst>
                <a:ext uri="{63B3BB69-23CF-44E3-9099-C40C66FF867C}">
                  <a14:compatExt spid="_x0000_s100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16</xdr:row>
          <xdr:rowOff>85725</xdr:rowOff>
        </xdr:from>
        <xdr:to>
          <xdr:col>25</xdr:col>
          <xdr:colOff>57150</xdr:colOff>
          <xdr:row>16</xdr:row>
          <xdr:rowOff>295275</xdr:rowOff>
        </xdr:to>
        <xdr:sp macro="" textlink="">
          <xdr:nvSpPr>
            <xdr:cNvPr id="100355" name="Option Button 3" hidden="1">
              <a:extLst>
                <a:ext uri="{63B3BB69-23CF-44E3-9099-C40C66FF867C}">
                  <a14:compatExt spid="_x0000_s100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9</xdr:row>
          <xdr:rowOff>66675</xdr:rowOff>
        </xdr:from>
        <xdr:to>
          <xdr:col>8</xdr:col>
          <xdr:colOff>247650</xdr:colOff>
          <xdr:row>9</xdr:row>
          <xdr:rowOff>295275</xdr:rowOff>
        </xdr:to>
        <xdr:sp macro="" textlink="">
          <xdr:nvSpPr>
            <xdr:cNvPr id="100356" name="Option Button 4" hidden="1">
              <a:extLst>
                <a:ext uri="{63B3BB69-23CF-44E3-9099-C40C66FF867C}">
                  <a14:compatExt spid="_x0000_s100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9</xdr:row>
          <xdr:rowOff>66675</xdr:rowOff>
        </xdr:from>
        <xdr:to>
          <xdr:col>13</xdr:col>
          <xdr:colOff>247650</xdr:colOff>
          <xdr:row>9</xdr:row>
          <xdr:rowOff>304800</xdr:rowOff>
        </xdr:to>
        <xdr:sp macro="" textlink="">
          <xdr:nvSpPr>
            <xdr:cNvPr id="100357" name="Option Button 5" hidden="1">
              <a:extLst>
                <a:ext uri="{63B3BB69-23CF-44E3-9099-C40C66FF867C}">
                  <a14:compatExt spid="_x0000_s100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28575</xdr:colOff>
          <xdr:row>9</xdr:row>
          <xdr:rowOff>47625</xdr:rowOff>
        </xdr:from>
        <xdr:to>
          <xdr:col>18</xdr:col>
          <xdr:colOff>266700</xdr:colOff>
          <xdr:row>9</xdr:row>
          <xdr:rowOff>323850</xdr:rowOff>
        </xdr:to>
        <xdr:sp macro="" textlink="">
          <xdr:nvSpPr>
            <xdr:cNvPr id="100358" name="Option Button 6" hidden="1">
              <a:extLst>
                <a:ext uri="{63B3BB69-23CF-44E3-9099-C40C66FF867C}">
                  <a14:compatExt spid="_x0000_s100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8</xdr:row>
          <xdr:rowOff>371475</xdr:rowOff>
        </xdr:from>
        <xdr:to>
          <xdr:col>19</xdr:col>
          <xdr:colOff>0</xdr:colOff>
          <xdr:row>9</xdr:row>
          <xdr:rowOff>342900</xdr:rowOff>
        </xdr:to>
        <xdr:sp macro="" textlink="">
          <xdr:nvSpPr>
            <xdr:cNvPr id="100359" name="Group Box 7" hidden="1">
              <a:extLst>
                <a:ext uri="{63B3BB69-23CF-44E3-9099-C40C66FF867C}">
                  <a14:compatExt spid="_x0000_s10035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cs typeface="Meiryo UI"/>
                </a:rPr>
                <a:t>グループ 18</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662608</xdr:colOff>
      <xdr:row>41</xdr:row>
      <xdr:rowOff>85239</xdr:rowOff>
    </xdr:to>
    <xdr:pic>
      <xdr:nvPicPr>
        <xdr:cNvPr id="23" name="図 22"/>
        <xdr:cNvPicPr>
          <a:picLocks noChangeAspect="1"/>
        </xdr:cNvPicPr>
      </xdr:nvPicPr>
      <xdr:blipFill>
        <a:blip xmlns:r="http://schemas.openxmlformats.org/officeDocument/2006/relationships" r:embed="rId1"/>
        <a:stretch>
          <a:fillRect/>
        </a:stretch>
      </xdr:blipFill>
      <xdr:spPr>
        <a:xfrm>
          <a:off x="0" y="0"/>
          <a:ext cx="5474804" cy="7390500"/>
        </a:xfrm>
        <a:prstGeom prst="rect">
          <a:avLst/>
        </a:prstGeom>
      </xdr:spPr>
    </xdr:pic>
    <xdr:clientData/>
  </xdr:twoCellAnchor>
  <xdr:twoCellAnchor editAs="oneCell">
    <xdr:from>
      <xdr:col>0</xdr:col>
      <xdr:colOff>16565</xdr:colOff>
      <xdr:row>161</xdr:row>
      <xdr:rowOff>194</xdr:rowOff>
    </xdr:from>
    <xdr:to>
      <xdr:col>8</xdr:col>
      <xdr:colOff>16564</xdr:colOff>
      <xdr:row>203</xdr:row>
      <xdr:rowOff>40967</xdr:rowOff>
    </xdr:to>
    <xdr:pic>
      <xdr:nvPicPr>
        <xdr:cNvPr id="16" name="図 15"/>
        <xdr:cNvPicPr>
          <a:picLocks noChangeAspect="1"/>
        </xdr:cNvPicPr>
      </xdr:nvPicPr>
      <xdr:blipFill>
        <a:blip xmlns:r="http://schemas.openxmlformats.org/officeDocument/2006/relationships" r:embed="rId2"/>
        <a:stretch>
          <a:fillRect/>
        </a:stretch>
      </xdr:blipFill>
      <xdr:spPr>
        <a:xfrm>
          <a:off x="16565" y="28177629"/>
          <a:ext cx="5499651" cy="7346034"/>
        </a:xfrm>
        <a:prstGeom prst="rect">
          <a:avLst/>
        </a:prstGeom>
      </xdr:spPr>
    </xdr:pic>
    <xdr:clientData/>
  </xdr:twoCellAnchor>
  <xdr:twoCellAnchor editAs="oneCell">
    <xdr:from>
      <xdr:col>0</xdr:col>
      <xdr:colOff>8282</xdr:colOff>
      <xdr:row>124</xdr:row>
      <xdr:rowOff>57980</xdr:rowOff>
    </xdr:from>
    <xdr:to>
      <xdr:col>8</xdr:col>
      <xdr:colOff>8283</xdr:colOff>
      <xdr:row>161</xdr:row>
      <xdr:rowOff>27373</xdr:rowOff>
    </xdr:to>
    <xdr:pic>
      <xdr:nvPicPr>
        <xdr:cNvPr id="11" name="図 10"/>
        <xdr:cNvPicPr>
          <a:picLocks noChangeAspect="1"/>
        </xdr:cNvPicPr>
      </xdr:nvPicPr>
      <xdr:blipFill>
        <a:blip xmlns:r="http://schemas.openxmlformats.org/officeDocument/2006/relationships" r:embed="rId3"/>
        <a:stretch>
          <a:fillRect/>
        </a:stretch>
      </xdr:blipFill>
      <xdr:spPr>
        <a:xfrm>
          <a:off x="8282" y="21799828"/>
          <a:ext cx="5499653" cy="6404980"/>
        </a:xfrm>
        <a:prstGeom prst="rect">
          <a:avLst/>
        </a:prstGeom>
      </xdr:spPr>
    </xdr:pic>
    <xdr:clientData/>
  </xdr:twoCellAnchor>
  <xdr:twoCellAnchor>
    <xdr:from>
      <xdr:col>2</xdr:col>
      <xdr:colOff>173558</xdr:colOff>
      <xdr:row>10</xdr:row>
      <xdr:rowOff>125971</xdr:rowOff>
    </xdr:from>
    <xdr:to>
      <xdr:col>7</xdr:col>
      <xdr:colOff>637761</xdr:colOff>
      <xdr:row>13</xdr:row>
      <xdr:rowOff>41413</xdr:rowOff>
    </xdr:to>
    <xdr:sp macro="" textlink="">
      <xdr:nvSpPr>
        <xdr:cNvPr id="4" name="正方形/長方形 3"/>
        <xdr:cNvSpPr/>
      </xdr:nvSpPr>
      <xdr:spPr bwMode="auto">
        <a:xfrm>
          <a:off x="1548471" y="1865319"/>
          <a:ext cx="3901486" cy="528355"/>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57226</xdr:colOff>
      <xdr:row>3</xdr:row>
      <xdr:rowOff>74544</xdr:rowOff>
    </xdr:from>
    <xdr:to>
      <xdr:col>15</xdr:col>
      <xdr:colOff>389282</xdr:colOff>
      <xdr:row>8</xdr:row>
      <xdr:rowOff>95626</xdr:rowOff>
    </xdr:to>
    <xdr:sp macro="" textlink="">
      <xdr:nvSpPr>
        <xdr:cNvPr id="5" name="角丸四角形吹き出し 4"/>
        <xdr:cNvSpPr/>
      </xdr:nvSpPr>
      <xdr:spPr bwMode="auto">
        <a:xfrm>
          <a:off x="6244335" y="596348"/>
          <a:ext cx="4456795" cy="890756"/>
        </a:xfrm>
        <a:prstGeom prst="wedgeRoundRectCallout">
          <a:avLst>
            <a:gd name="adj1" fmla="val -67534"/>
            <a:gd name="adj2" fmla="val 97908"/>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開口部の緩和の判定に必要となるため、計算を行なう建物の床面積を入力してください。</a:t>
          </a:r>
          <a:endParaRPr kumimoji="1" lang="en-US" altLang="ja-JP" sz="1100">
            <a:solidFill>
              <a:srgbClr val="FF0000"/>
            </a:solidFill>
          </a:endParaRPr>
        </a:p>
        <a:p>
          <a:pPr algn="l"/>
          <a:r>
            <a:rPr kumimoji="1" lang="ja-JP" altLang="en-US" sz="1100">
              <a:solidFill>
                <a:srgbClr val="FF0000"/>
              </a:solidFill>
            </a:rPr>
            <a:t>（</a:t>
          </a:r>
          <a:r>
            <a:rPr kumimoji="1" lang="en-US" altLang="ja-JP" sz="1100">
              <a:solidFill>
                <a:srgbClr val="FF0000"/>
              </a:solidFill>
            </a:rPr>
            <a:t>※</a:t>
          </a:r>
          <a:r>
            <a:rPr kumimoji="1" lang="ja-JP" altLang="en-US" sz="1100">
              <a:solidFill>
                <a:srgbClr val="FF0000"/>
              </a:solidFill>
            </a:rPr>
            <a:t>仮想床が発生する場合は、</a:t>
          </a:r>
          <a:r>
            <a:rPr kumimoji="1" lang="ja-JP" altLang="ja-JP" sz="1100">
              <a:solidFill>
                <a:srgbClr val="FF0000"/>
              </a:solidFill>
              <a:effectLst/>
              <a:latin typeface="+mn-lt"/>
              <a:ea typeface="+mn-ea"/>
              <a:cs typeface="+mn-cs"/>
            </a:rPr>
            <a:t>仮想床面積を含まない数値を入力してください。</a:t>
          </a:r>
          <a:r>
            <a:rPr lang="ja-JP" altLang="ja-JP" sz="1100">
              <a:solidFill>
                <a:srgbClr val="FF0000"/>
              </a:solidFill>
              <a:effectLst/>
              <a:latin typeface="+mn-lt"/>
              <a:ea typeface="+mn-ea"/>
              <a:cs typeface="+mn-cs"/>
            </a:rPr>
            <a:t>エネルギー消費性能計算プログラムへの面積と異な</a:t>
          </a:r>
          <a:r>
            <a:rPr lang="ja-JP" altLang="en-US" sz="1100">
              <a:solidFill>
                <a:srgbClr val="FF0000"/>
              </a:solidFill>
              <a:effectLst/>
              <a:latin typeface="+mn-lt"/>
              <a:ea typeface="+mn-ea"/>
              <a:cs typeface="+mn-cs"/>
            </a:rPr>
            <a:t>ります。）</a:t>
          </a:r>
          <a:endParaRPr kumimoji="1" lang="ja-JP" altLang="en-US" sz="1100">
            <a:solidFill>
              <a:srgbClr val="FF0000"/>
            </a:solidFill>
          </a:endParaRPr>
        </a:p>
      </xdr:txBody>
    </xdr:sp>
    <xdr:clientData/>
  </xdr:twoCellAnchor>
  <xdr:twoCellAnchor>
    <xdr:from>
      <xdr:col>6</xdr:col>
      <xdr:colOff>564460</xdr:colOff>
      <xdr:row>21</xdr:row>
      <xdr:rowOff>5383</xdr:rowOff>
    </xdr:from>
    <xdr:to>
      <xdr:col>7</xdr:col>
      <xdr:colOff>640659</xdr:colOff>
      <xdr:row>25</xdr:row>
      <xdr:rowOff>92350</xdr:rowOff>
    </xdr:to>
    <xdr:sp macro="" textlink="">
      <xdr:nvSpPr>
        <xdr:cNvPr id="6" name="正方形/長方形 5"/>
        <xdr:cNvSpPr/>
      </xdr:nvSpPr>
      <xdr:spPr bwMode="auto">
        <a:xfrm>
          <a:off x="4689199" y="3749122"/>
          <a:ext cx="763656" cy="790989"/>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88700</xdr:colOff>
      <xdr:row>20</xdr:row>
      <xdr:rowOff>171035</xdr:rowOff>
    </xdr:from>
    <xdr:to>
      <xdr:col>3</xdr:col>
      <xdr:colOff>649432</xdr:colOff>
      <xdr:row>25</xdr:row>
      <xdr:rowOff>84067</xdr:rowOff>
    </xdr:to>
    <xdr:sp macro="" textlink="">
      <xdr:nvSpPr>
        <xdr:cNvPr id="7" name="正方形/長方形 6"/>
        <xdr:cNvSpPr/>
      </xdr:nvSpPr>
      <xdr:spPr bwMode="auto">
        <a:xfrm>
          <a:off x="2140905" y="3729921"/>
          <a:ext cx="560732" cy="787601"/>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639909</xdr:colOff>
      <xdr:row>26</xdr:row>
      <xdr:rowOff>19916</xdr:rowOff>
    </xdr:from>
    <xdr:to>
      <xdr:col>13</xdr:col>
      <xdr:colOff>241590</xdr:colOff>
      <xdr:row>27</xdr:row>
      <xdr:rowOff>79664</xdr:rowOff>
    </xdr:to>
    <xdr:sp macro="" textlink="">
      <xdr:nvSpPr>
        <xdr:cNvPr id="8" name="角丸四角形吹き出し 7"/>
        <xdr:cNvSpPr/>
      </xdr:nvSpPr>
      <xdr:spPr bwMode="auto">
        <a:xfrm>
          <a:off x="6112454" y="4635211"/>
          <a:ext cx="3022022" cy="241589"/>
        </a:xfrm>
        <a:prstGeom prst="wedgeRoundRectCallout">
          <a:avLst>
            <a:gd name="adj1" fmla="val -71305"/>
            <a:gd name="adj2" fmla="val -262790"/>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判定に必要な等級を選択してください。</a:t>
          </a:r>
        </a:p>
      </xdr:txBody>
    </xdr:sp>
    <xdr:clientData/>
  </xdr:twoCellAnchor>
  <xdr:twoCellAnchor>
    <xdr:from>
      <xdr:col>8</xdr:col>
      <xdr:colOff>681472</xdr:colOff>
      <xdr:row>33</xdr:row>
      <xdr:rowOff>17319</xdr:rowOff>
    </xdr:from>
    <xdr:to>
      <xdr:col>13</xdr:col>
      <xdr:colOff>285751</xdr:colOff>
      <xdr:row>34</xdr:row>
      <xdr:rowOff>74544</xdr:rowOff>
    </xdr:to>
    <xdr:sp macro="" textlink="">
      <xdr:nvSpPr>
        <xdr:cNvPr id="9" name="角丸四角形吹き出し 8"/>
        <xdr:cNvSpPr/>
      </xdr:nvSpPr>
      <xdr:spPr bwMode="auto">
        <a:xfrm>
          <a:off x="6181124" y="5922819"/>
          <a:ext cx="3041562" cy="239442"/>
        </a:xfrm>
        <a:prstGeom prst="wedgeRoundRectCallout">
          <a:avLst>
            <a:gd name="adj1" fmla="val -172776"/>
            <a:gd name="adj2" fmla="val -617570"/>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solidFill>
                <a:srgbClr val="FF0000"/>
              </a:solidFill>
            </a:rPr>
            <a:t>　必要のない情報は非表示（網掛け）となります。</a:t>
          </a:r>
        </a:p>
      </xdr:txBody>
    </xdr:sp>
    <xdr:clientData/>
  </xdr:twoCellAnchor>
  <mc:AlternateContent xmlns:mc="http://schemas.openxmlformats.org/markup-compatibility/2006">
    <mc:Choice xmlns:a14="http://schemas.microsoft.com/office/drawing/2010/main" Requires="a14">
      <xdr:twoCellAnchor editAs="oneCell">
        <xdr:from>
          <xdr:col>23</xdr:col>
          <xdr:colOff>266700</xdr:colOff>
          <xdr:row>18</xdr:row>
          <xdr:rowOff>371475</xdr:rowOff>
        </xdr:from>
        <xdr:to>
          <xdr:col>27</xdr:col>
          <xdr:colOff>571500</xdr:colOff>
          <xdr:row>21</xdr:row>
          <xdr:rowOff>19050</xdr:rowOff>
        </xdr:to>
        <xdr:sp macro="" textlink="">
          <xdr:nvSpPr>
            <xdr:cNvPr id="103425" name="Group Box 1" hidden="1">
              <a:extLst>
                <a:ext uri="{63B3BB69-23CF-44E3-9099-C40C66FF867C}">
                  <a14:compatExt spid="_x0000_s1034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cs typeface="Meiryo UI"/>
                </a:rPr>
                <a:t>グループ 18</a:t>
              </a:r>
            </a:p>
          </xdr:txBody>
        </xdr:sp>
        <xdr:clientData/>
      </xdr:twoCellAnchor>
    </mc:Choice>
    <mc:Fallback/>
  </mc:AlternateContent>
  <xdr:twoCellAnchor>
    <xdr:from>
      <xdr:col>9</xdr:col>
      <xdr:colOff>87341</xdr:colOff>
      <xdr:row>46</xdr:row>
      <xdr:rowOff>146451</xdr:rowOff>
    </xdr:from>
    <xdr:to>
      <xdr:col>14</xdr:col>
      <xdr:colOff>243205</xdr:colOff>
      <xdr:row>49</xdr:row>
      <xdr:rowOff>84973</xdr:rowOff>
    </xdr:to>
    <xdr:sp macro="" textlink="">
      <xdr:nvSpPr>
        <xdr:cNvPr id="13" name="角丸四角形吹き出し 12"/>
        <xdr:cNvSpPr/>
      </xdr:nvSpPr>
      <xdr:spPr bwMode="auto">
        <a:xfrm>
          <a:off x="6274450" y="8321386"/>
          <a:ext cx="3593146" cy="460326"/>
        </a:xfrm>
        <a:prstGeom prst="wedgeRoundRectCallout">
          <a:avLst>
            <a:gd name="adj1" fmla="val -71926"/>
            <a:gd name="adj2" fmla="val 136800"/>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緩和（熱貫流率または日射熱取得率）を利用する場合は、それぞれチェックを入れ、大きさを入力してください。</a:t>
          </a:r>
        </a:p>
      </xdr:txBody>
    </xdr:sp>
    <xdr:clientData/>
  </xdr:twoCellAnchor>
  <xdr:twoCellAnchor>
    <xdr:from>
      <xdr:col>2</xdr:col>
      <xdr:colOff>173183</xdr:colOff>
      <xdr:row>13</xdr:row>
      <xdr:rowOff>69273</xdr:rowOff>
    </xdr:from>
    <xdr:to>
      <xdr:col>7</xdr:col>
      <xdr:colOff>637762</xdr:colOff>
      <xdr:row>14</xdr:row>
      <xdr:rowOff>132522</xdr:rowOff>
    </xdr:to>
    <xdr:sp macro="" textlink="">
      <xdr:nvSpPr>
        <xdr:cNvPr id="14" name="正方形/長方形 13"/>
        <xdr:cNvSpPr/>
      </xdr:nvSpPr>
      <xdr:spPr bwMode="auto">
        <a:xfrm>
          <a:off x="1548096" y="2421534"/>
          <a:ext cx="3901862" cy="237184"/>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54967</xdr:colOff>
      <xdr:row>11</xdr:row>
      <xdr:rowOff>34637</xdr:rowOff>
    </xdr:from>
    <xdr:to>
      <xdr:col>12</xdr:col>
      <xdr:colOff>80945</xdr:colOff>
      <xdr:row>12</xdr:row>
      <xdr:rowOff>101160</xdr:rowOff>
    </xdr:to>
    <xdr:sp macro="" textlink="">
      <xdr:nvSpPr>
        <xdr:cNvPr id="15" name="角丸四角形吹き出し 14"/>
        <xdr:cNvSpPr/>
      </xdr:nvSpPr>
      <xdr:spPr bwMode="auto">
        <a:xfrm>
          <a:off x="6242076" y="1989333"/>
          <a:ext cx="2088347" cy="281870"/>
        </a:xfrm>
        <a:prstGeom prst="wedgeRoundRectCallout">
          <a:avLst>
            <a:gd name="adj1" fmla="val -87720"/>
            <a:gd name="adj2" fmla="val 151985"/>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断熱構造を選択してください。</a:t>
          </a:r>
        </a:p>
      </xdr:txBody>
    </xdr:sp>
    <xdr:clientData/>
  </xdr:twoCellAnchor>
  <xdr:twoCellAnchor>
    <xdr:from>
      <xdr:col>3</xdr:col>
      <xdr:colOff>416012</xdr:colOff>
      <xdr:row>129</xdr:row>
      <xdr:rowOff>53927</xdr:rowOff>
    </xdr:from>
    <xdr:to>
      <xdr:col>5</xdr:col>
      <xdr:colOff>182217</xdr:colOff>
      <xdr:row>130</xdr:row>
      <xdr:rowOff>107673</xdr:rowOff>
    </xdr:to>
    <xdr:sp macro="" textlink="">
      <xdr:nvSpPr>
        <xdr:cNvPr id="17" name="正方形/長方形 16"/>
        <xdr:cNvSpPr/>
      </xdr:nvSpPr>
      <xdr:spPr bwMode="auto">
        <a:xfrm>
          <a:off x="2478382" y="22665449"/>
          <a:ext cx="1141118" cy="227681"/>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441040</xdr:colOff>
      <xdr:row>125</xdr:row>
      <xdr:rowOff>16565</xdr:rowOff>
    </xdr:from>
    <xdr:to>
      <xdr:col>13</xdr:col>
      <xdr:colOff>501653</xdr:colOff>
      <xdr:row>126</xdr:row>
      <xdr:rowOff>51203</xdr:rowOff>
    </xdr:to>
    <xdr:sp macro="" textlink="">
      <xdr:nvSpPr>
        <xdr:cNvPr id="18" name="角丸四角形吹き出し 17"/>
        <xdr:cNvSpPr/>
      </xdr:nvSpPr>
      <xdr:spPr bwMode="auto">
        <a:xfrm>
          <a:off x="5940692" y="21932348"/>
          <a:ext cx="3497896" cy="208572"/>
        </a:xfrm>
        <a:prstGeom prst="wedgeRoundRectCallout">
          <a:avLst>
            <a:gd name="adj1" fmla="val -115483"/>
            <a:gd name="adj2" fmla="val 336428"/>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実際の部位に則した温度差係数を入力してください。</a:t>
          </a:r>
        </a:p>
      </xdr:txBody>
    </xdr:sp>
    <xdr:clientData/>
  </xdr:twoCellAnchor>
  <xdr:twoCellAnchor>
    <xdr:from>
      <xdr:col>0</xdr:col>
      <xdr:colOff>37183</xdr:colOff>
      <xdr:row>178</xdr:row>
      <xdr:rowOff>158409</xdr:rowOff>
    </xdr:from>
    <xdr:to>
      <xdr:col>7</xdr:col>
      <xdr:colOff>677956</xdr:colOff>
      <xdr:row>184</xdr:row>
      <xdr:rowOff>33129</xdr:rowOff>
    </xdr:to>
    <xdr:sp macro="" textlink="">
      <xdr:nvSpPr>
        <xdr:cNvPr id="19" name="正方形/長方形 18"/>
        <xdr:cNvSpPr/>
      </xdr:nvSpPr>
      <xdr:spPr bwMode="auto">
        <a:xfrm>
          <a:off x="37183" y="31292735"/>
          <a:ext cx="5452969" cy="918329"/>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539411</xdr:colOff>
      <xdr:row>174</xdr:row>
      <xdr:rowOff>0</xdr:rowOff>
    </xdr:from>
    <xdr:to>
      <xdr:col>13</xdr:col>
      <xdr:colOff>141092</xdr:colOff>
      <xdr:row>176</xdr:row>
      <xdr:rowOff>126940</xdr:rowOff>
    </xdr:to>
    <xdr:sp macro="" textlink="">
      <xdr:nvSpPr>
        <xdr:cNvPr id="20" name="角丸四角形吹き出し 19"/>
        <xdr:cNvSpPr/>
      </xdr:nvSpPr>
      <xdr:spPr bwMode="auto">
        <a:xfrm>
          <a:off x="6039063" y="30438587"/>
          <a:ext cx="3038964" cy="474810"/>
        </a:xfrm>
        <a:prstGeom prst="wedgeRoundRectCallout">
          <a:avLst>
            <a:gd name="adj1" fmla="val -67839"/>
            <a:gd name="adj2" fmla="val 153599"/>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個別に計算する場合はデフォルト値のチェックをはずして、青色セル部分に入力してください。</a:t>
          </a:r>
          <a:endParaRPr kumimoji="1" lang="en-US" altLang="ja-JP" sz="1100">
            <a:solidFill>
              <a:srgbClr val="FF0000"/>
            </a:solidFill>
          </a:endParaRPr>
        </a:p>
      </xdr:txBody>
    </xdr:sp>
    <xdr:clientData/>
  </xdr:twoCellAnchor>
  <xdr:twoCellAnchor>
    <xdr:from>
      <xdr:col>0</xdr:col>
      <xdr:colOff>25978</xdr:colOff>
      <xdr:row>138</xdr:row>
      <xdr:rowOff>58356</xdr:rowOff>
    </xdr:from>
    <xdr:to>
      <xdr:col>1</xdr:col>
      <xdr:colOff>597477</xdr:colOff>
      <xdr:row>143</xdr:row>
      <xdr:rowOff>67015</xdr:rowOff>
    </xdr:to>
    <xdr:sp macro="" textlink="">
      <xdr:nvSpPr>
        <xdr:cNvPr id="22" name="正方形/長方形 21"/>
        <xdr:cNvSpPr/>
      </xdr:nvSpPr>
      <xdr:spPr bwMode="auto">
        <a:xfrm>
          <a:off x="25978" y="24235291"/>
          <a:ext cx="1258956" cy="878333"/>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458845</xdr:colOff>
      <xdr:row>131</xdr:row>
      <xdr:rowOff>46729</xdr:rowOff>
    </xdr:from>
    <xdr:to>
      <xdr:col>14</xdr:col>
      <xdr:colOff>524728</xdr:colOff>
      <xdr:row>132</xdr:row>
      <xdr:rowOff>125214</xdr:rowOff>
    </xdr:to>
    <xdr:sp macro="" textlink="">
      <xdr:nvSpPr>
        <xdr:cNvPr id="24" name="角丸四角形吹き出し 23"/>
        <xdr:cNvSpPr/>
      </xdr:nvSpPr>
      <xdr:spPr bwMode="auto">
        <a:xfrm>
          <a:off x="5958497" y="23006120"/>
          <a:ext cx="4190622" cy="252420"/>
        </a:xfrm>
        <a:prstGeom prst="wedgeRoundRectCallout">
          <a:avLst>
            <a:gd name="adj1" fmla="val -161002"/>
            <a:gd name="adj2" fmla="val 461989"/>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仕様が同一の場合は、外壁として</a:t>
          </a:r>
          <a:r>
            <a:rPr kumimoji="1" lang="en-US" altLang="ja-JP" sz="1100">
              <a:solidFill>
                <a:srgbClr val="FF0000"/>
              </a:solidFill>
            </a:rPr>
            <a:t>1</a:t>
          </a:r>
          <a:r>
            <a:rPr kumimoji="1" lang="ja-JP" altLang="en-US" sz="1100">
              <a:solidFill>
                <a:srgbClr val="FF0000"/>
              </a:solidFill>
            </a:rPr>
            <a:t>行のみの入力でかまいません。</a:t>
          </a:r>
        </a:p>
      </xdr:txBody>
    </xdr:sp>
    <xdr:clientData/>
  </xdr:twoCellAnchor>
  <xdr:twoCellAnchor>
    <xdr:from>
      <xdr:col>9</xdr:col>
      <xdr:colOff>103909</xdr:colOff>
      <xdr:row>14</xdr:row>
      <xdr:rowOff>95250</xdr:rowOff>
    </xdr:from>
    <xdr:to>
      <xdr:col>15</xdr:col>
      <xdr:colOff>372340</xdr:colOff>
      <xdr:row>21</xdr:row>
      <xdr:rowOff>34636</xdr:rowOff>
    </xdr:to>
    <xdr:sp macro="" textlink="">
      <xdr:nvSpPr>
        <xdr:cNvPr id="25" name="角丸四角形吹き出し 24"/>
        <xdr:cNvSpPr/>
      </xdr:nvSpPr>
      <xdr:spPr bwMode="auto">
        <a:xfrm>
          <a:off x="6260523" y="2615045"/>
          <a:ext cx="4372840" cy="1151659"/>
        </a:xfrm>
        <a:prstGeom prst="wedgeRoundRectCallout">
          <a:avLst>
            <a:gd name="adj1" fmla="val -117085"/>
            <a:gd name="adj2" fmla="val 52403"/>
            <a:gd name="adj3" fmla="val 16667"/>
          </a:avLst>
        </a:prstGeom>
        <a:solidFill>
          <a:srgbClr val="FFFFFF"/>
        </a:solidFill>
        <a:ln w="19050" cap="flat" cmpd="sng" algn="ctr">
          <a:solidFill>
            <a:srgbClr val="0000FF"/>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baseline="0">
              <a:solidFill>
                <a:srgbClr val="0000FF"/>
              </a:solidFill>
            </a:rPr>
            <a:t>床断熱と基礎断熱の併用」を選択した場合、判定値は外皮平均熱貫流率の値の大きい方の断熱方式が採用されます。</a:t>
          </a:r>
          <a:endParaRPr kumimoji="1" lang="en-US" altLang="ja-JP" sz="1100" baseline="0">
            <a:solidFill>
              <a:srgbClr val="0000FF"/>
            </a:solidFill>
          </a:endParaRPr>
        </a:p>
        <a:p>
          <a:pPr algn="l"/>
          <a:r>
            <a:rPr kumimoji="1" lang="en-US" altLang="ja-JP" sz="1100" baseline="0">
              <a:solidFill>
                <a:srgbClr val="0000FF"/>
              </a:solidFill>
            </a:rPr>
            <a:t> </a:t>
          </a:r>
          <a:r>
            <a:rPr kumimoji="1" lang="ja-JP" altLang="en-US" sz="1100" baseline="0">
              <a:solidFill>
                <a:srgbClr val="0000FF"/>
              </a:solidFill>
            </a:rPr>
            <a:t>　建築研究所のエネルギー消費性能計算プログラムにおいて、「外皮面積を用いず外皮性能を評価する」場合に断熱部位の選択をする際は、採用された断熱方式を選択してください。</a:t>
          </a:r>
        </a:p>
      </xdr:txBody>
    </xdr:sp>
    <xdr:clientData/>
  </xdr:twoCellAnchor>
  <xdr:twoCellAnchor>
    <xdr:from>
      <xdr:col>4</xdr:col>
      <xdr:colOff>1129</xdr:colOff>
      <xdr:row>20</xdr:row>
      <xdr:rowOff>165652</xdr:rowOff>
    </xdr:from>
    <xdr:to>
      <xdr:col>4</xdr:col>
      <xdr:colOff>580422</xdr:colOff>
      <xdr:row>25</xdr:row>
      <xdr:rowOff>77931</xdr:rowOff>
    </xdr:to>
    <xdr:sp macro="" textlink="">
      <xdr:nvSpPr>
        <xdr:cNvPr id="30" name="正方形/長方形 29"/>
        <xdr:cNvSpPr/>
      </xdr:nvSpPr>
      <xdr:spPr bwMode="auto">
        <a:xfrm>
          <a:off x="2750955" y="3735456"/>
          <a:ext cx="579293" cy="790236"/>
        </a:xfrm>
        <a:prstGeom prst="rect">
          <a:avLst/>
        </a:prstGeom>
        <a:noFill/>
        <a:ln w="38100" cap="flat" cmpd="sng" algn="ctr">
          <a:solidFill>
            <a:srgbClr val="0000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editAs="oneCell">
    <xdr:from>
      <xdr:col>0</xdr:col>
      <xdr:colOff>0</xdr:colOff>
      <xdr:row>41</xdr:row>
      <xdr:rowOff>43847</xdr:rowOff>
    </xdr:from>
    <xdr:to>
      <xdr:col>7</xdr:col>
      <xdr:colOff>687454</xdr:colOff>
      <xdr:row>89</xdr:row>
      <xdr:rowOff>34746</xdr:rowOff>
    </xdr:to>
    <xdr:pic>
      <xdr:nvPicPr>
        <xdr:cNvPr id="29" name="図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49108"/>
          <a:ext cx="5499650" cy="83397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648303</xdr:colOff>
      <xdr:row>51</xdr:row>
      <xdr:rowOff>91973</xdr:rowOff>
    </xdr:from>
    <xdr:to>
      <xdr:col>8</xdr:col>
      <xdr:colOff>4142</xdr:colOff>
      <xdr:row>52</xdr:row>
      <xdr:rowOff>99393</xdr:rowOff>
    </xdr:to>
    <xdr:sp macro="" textlink="">
      <xdr:nvSpPr>
        <xdr:cNvPr id="12" name="正方形/長方形 11"/>
        <xdr:cNvSpPr/>
      </xdr:nvSpPr>
      <xdr:spPr bwMode="auto">
        <a:xfrm>
          <a:off x="4085586" y="9136582"/>
          <a:ext cx="1418208" cy="181354"/>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editAs="oneCell">
    <xdr:from>
      <xdr:col>0</xdr:col>
      <xdr:colOff>0</xdr:colOff>
      <xdr:row>89</xdr:row>
      <xdr:rowOff>16566</xdr:rowOff>
    </xdr:from>
    <xdr:to>
      <xdr:col>7</xdr:col>
      <xdr:colOff>670891</xdr:colOff>
      <xdr:row>124</xdr:row>
      <xdr:rowOff>57175</xdr:rowOff>
    </xdr:to>
    <xdr:pic>
      <xdr:nvPicPr>
        <xdr:cNvPr id="28" name="図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5670696"/>
          <a:ext cx="5483087" cy="6128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265044</xdr:colOff>
      <xdr:row>147</xdr:row>
      <xdr:rowOff>24848</xdr:rowOff>
    </xdr:from>
    <xdr:to>
      <xdr:col>1</xdr:col>
      <xdr:colOff>298174</xdr:colOff>
      <xdr:row>149</xdr:row>
      <xdr:rowOff>8283</xdr:rowOff>
    </xdr:to>
    <xdr:sp macro="" textlink="">
      <xdr:nvSpPr>
        <xdr:cNvPr id="10" name="雲 9"/>
        <xdr:cNvSpPr/>
      </xdr:nvSpPr>
      <xdr:spPr bwMode="auto">
        <a:xfrm>
          <a:off x="265044" y="25767196"/>
          <a:ext cx="720587" cy="331304"/>
        </a:xfrm>
        <a:prstGeom prst="cloud">
          <a:avLst/>
        </a:prstGeom>
        <a:noFill/>
        <a:ln w="2857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472110</xdr:colOff>
      <xdr:row>138</xdr:row>
      <xdr:rowOff>124239</xdr:rowOff>
    </xdr:from>
    <xdr:to>
      <xdr:col>13</xdr:col>
      <xdr:colOff>231914</xdr:colOff>
      <xdr:row>141</xdr:row>
      <xdr:rowOff>28789</xdr:rowOff>
    </xdr:to>
    <xdr:sp macro="" textlink="">
      <xdr:nvSpPr>
        <xdr:cNvPr id="35" name="角丸四角形吹き出し 34"/>
        <xdr:cNvSpPr/>
      </xdr:nvSpPr>
      <xdr:spPr bwMode="auto">
        <a:xfrm>
          <a:off x="5971762" y="24301174"/>
          <a:ext cx="3197087" cy="426354"/>
        </a:xfrm>
        <a:prstGeom prst="wedgeRoundRectCallout">
          <a:avLst>
            <a:gd name="adj1" fmla="val -206583"/>
            <a:gd name="adj2" fmla="val 314003"/>
            <a:gd name="adj3" fmla="val 16667"/>
          </a:avLst>
        </a:prstGeom>
        <a:solidFill>
          <a:srgbClr val="FFFFFF"/>
        </a:solid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　</a:t>
          </a:r>
          <a:r>
            <a:rPr kumimoji="1" lang="ja-JP" altLang="en-US" sz="1100">
              <a:solidFill>
                <a:srgbClr val="FF0000"/>
              </a:solidFill>
            </a:rPr>
            <a:t>外気床が該当する場合、入力のお忘れがないようご留意下さい。</a:t>
          </a:r>
        </a:p>
      </xdr:txBody>
    </xdr:sp>
    <xdr:clientData/>
  </xdr:twoCellAnchor>
  <xdr:twoCellAnchor editAs="oneCell">
    <xdr:from>
      <xdr:col>0</xdr:col>
      <xdr:colOff>0</xdr:colOff>
      <xdr:row>15</xdr:row>
      <xdr:rowOff>16566</xdr:rowOff>
    </xdr:from>
    <xdr:to>
      <xdr:col>7</xdr:col>
      <xdr:colOff>629477</xdr:colOff>
      <xdr:row>18</xdr:row>
      <xdr:rowOff>2380</xdr:rowOff>
    </xdr:to>
    <xdr:pic>
      <xdr:nvPicPr>
        <xdr:cNvPr id="2" name="図 1"/>
        <xdr:cNvPicPr>
          <a:picLocks noChangeAspect="1"/>
        </xdr:cNvPicPr>
      </xdr:nvPicPr>
      <xdr:blipFill>
        <a:blip xmlns:r="http://schemas.openxmlformats.org/officeDocument/2006/relationships" r:embed="rId6"/>
        <a:stretch>
          <a:fillRect/>
        </a:stretch>
      </xdr:blipFill>
      <xdr:spPr>
        <a:xfrm>
          <a:off x="0" y="2716696"/>
          <a:ext cx="5441673" cy="50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161925</xdr:colOff>
          <xdr:row>5</xdr:row>
          <xdr:rowOff>628650</xdr:rowOff>
        </xdr:from>
        <xdr:to>
          <xdr:col>6</xdr:col>
          <xdr:colOff>466725</xdr:colOff>
          <xdr:row>6</xdr:row>
          <xdr:rowOff>209550</xdr:rowOff>
        </xdr:to>
        <xdr:sp macro="" textlink="">
          <xdr:nvSpPr>
            <xdr:cNvPr id="98305" name="Check Box 1" hidden="1">
              <a:extLst>
                <a:ext uri="{63B3BB69-23CF-44E3-9099-C40C66FF867C}">
                  <a14:compatExt spid="_x0000_s98305"/>
                </a:ext>
                <a:ext uri="{FF2B5EF4-FFF2-40B4-BE49-F238E27FC236}">
                  <a16:creationId xmlns:a16="http://schemas.microsoft.com/office/drawing/2014/main" xmlns="" id="{00000000-0008-0000-0200-000001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10</xdr:col>
      <xdr:colOff>403863</xdr:colOff>
      <xdr:row>44</xdr:row>
      <xdr:rowOff>9377</xdr:rowOff>
    </xdr:from>
    <xdr:to>
      <xdr:col>13</xdr:col>
      <xdr:colOff>457200</xdr:colOff>
      <xdr:row>52</xdr:row>
      <xdr:rowOff>228600</xdr:rowOff>
    </xdr:to>
    <xdr:grpSp>
      <xdr:nvGrpSpPr>
        <xdr:cNvPr id="25" name="グループ化 4">
          <a:extLst>
            <a:ext uri="{FF2B5EF4-FFF2-40B4-BE49-F238E27FC236}">
              <a16:creationId xmlns:a16="http://schemas.microsoft.com/office/drawing/2014/main" xmlns="" id="{00000000-0008-0000-0200-000019000000}"/>
            </a:ext>
          </a:extLst>
        </xdr:cNvPr>
        <xdr:cNvGrpSpPr>
          <a:grpSpLocks/>
        </xdr:cNvGrpSpPr>
      </xdr:nvGrpSpPr>
      <xdr:grpSpPr bwMode="auto">
        <a:xfrm>
          <a:off x="6452238" y="11182202"/>
          <a:ext cx="1644012" cy="2219473"/>
          <a:chOff x="251527" y="5495925"/>
          <a:chExt cx="1801197" cy="2547661"/>
        </a:xfrm>
      </xdr:grpSpPr>
      <xdr:pic>
        <xdr:nvPicPr>
          <xdr:cNvPr id="26" name="Picture 1">
            <a:extLst>
              <a:ext uri="{FF2B5EF4-FFF2-40B4-BE49-F238E27FC236}">
                <a16:creationId xmlns:a16="http://schemas.microsoft.com/office/drawing/2014/main" xmlns="" id="{00000000-0008-0000-0200-00001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5495925"/>
            <a:ext cx="1609725" cy="2095500"/>
          </a:xfrm>
          <a:prstGeom prst="rect">
            <a:avLst/>
          </a:prstGeom>
          <a:noFill/>
          <a:ln w="9525">
            <a:noFill/>
            <a:miter lim="800000"/>
            <a:headEnd/>
            <a:tailEnd/>
          </a:ln>
        </xdr:spPr>
      </xdr:pic>
      <xdr:sp macro="" textlink="">
        <xdr:nvSpPr>
          <xdr:cNvPr id="27" name="テキスト ボックス 26">
            <a:extLst>
              <a:ext uri="{FF2B5EF4-FFF2-40B4-BE49-F238E27FC236}">
                <a16:creationId xmlns:a16="http://schemas.microsoft.com/office/drawing/2014/main" xmlns="" id="{00000000-0008-0000-0200-00001B000000}"/>
              </a:ext>
            </a:extLst>
          </xdr:cNvPr>
          <xdr:cNvSpPr txBox="1"/>
        </xdr:nvSpPr>
        <xdr:spPr>
          <a:xfrm>
            <a:off x="251527" y="7757712"/>
            <a:ext cx="1801197" cy="285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日除け寸法の取り方</a:t>
            </a:r>
          </a:p>
        </xdr:txBody>
      </xdr:sp>
    </xdr:grpSp>
    <xdr:clientData/>
  </xdr:twoCellAnchor>
  <mc:AlternateContent xmlns:mc="http://schemas.openxmlformats.org/markup-compatibility/2006">
    <mc:Choice xmlns:a14="http://schemas.microsoft.com/office/drawing/2010/main" Requires="a14">
      <xdr:twoCellAnchor editAs="oneCell">
        <xdr:from>
          <xdr:col>5</xdr:col>
          <xdr:colOff>200025</xdr:colOff>
          <xdr:row>22</xdr:row>
          <xdr:rowOff>123825</xdr:rowOff>
        </xdr:from>
        <xdr:to>
          <xdr:col>5</xdr:col>
          <xdr:colOff>504825</xdr:colOff>
          <xdr:row>23</xdr:row>
          <xdr:rowOff>114300</xdr:rowOff>
        </xdr:to>
        <xdr:sp macro="" textlink="">
          <xdr:nvSpPr>
            <xdr:cNvPr id="98372" name="Check Box 68" hidden="1">
              <a:extLst>
                <a:ext uri="{63B3BB69-23CF-44E3-9099-C40C66FF867C}">
                  <a14:compatExt spid="_x0000_s98372"/>
                </a:ext>
                <a:ext uri="{FF2B5EF4-FFF2-40B4-BE49-F238E27FC236}">
                  <a16:creationId xmlns:a16="http://schemas.microsoft.com/office/drawing/2014/main" xmlns="" id="{00000000-0008-0000-0200-000044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6</xdr:row>
          <xdr:rowOff>219075</xdr:rowOff>
        </xdr:from>
        <xdr:to>
          <xdr:col>6</xdr:col>
          <xdr:colOff>466725</xdr:colOff>
          <xdr:row>8</xdr:row>
          <xdr:rowOff>0</xdr:rowOff>
        </xdr:to>
        <xdr:sp macro="" textlink="">
          <xdr:nvSpPr>
            <xdr:cNvPr id="98375" name="Check Box 71" hidden="1">
              <a:extLst>
                <a:ext uri="{63B3BB69-23CF-44E3-9099-C40C66FF867C}">
                  <a14:compatExt spid="_x0000_s98375"/>
                </a:ext>
                <a:ext uri="{FF2B5EF4-FFF2-40B4-BE49-F238E27FC236}">
                  <a16:creationId xmlns:a16="http://schemas.microsoft.com/office/drawing/2014/main" xmlns="" id="{00000000-0008-0000-0200-000047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8</xdr:row>
          <xdr:rowOff>19050</xdr:rowOff>
        </xdr:from>
        <xdr:to>
          <xdr:col>6</xdr:col>
          <xdr:colOff>466725</xdr:colOff>
          <xdr:row>8</xdr:row>
          <xdr:rowOff>190500</xdr:rowOff>
        </xdr:to>
        <xdr:sp macro="" textlink="">
          <xdr:nvSpPr>
            <xdr:cNvPr id="98376" name="Check Box 72" hidden="1">
              <a:extLst>
                <a:ext uri="{63B3BB69-23CF-44E3-9099-C40C66FF867C}">
                  <a14:compatExt spid="_x0000_s98376"/>
                </a:ext>
                <a:ext uri="{FF2B5EF4-FFF2-40B4-BE49-F238E27FC236}">
                  <a16:creationId xmlns:a16="http://schemas.microsoft.com/office/drawing/2014/main" xmlns="" id="{00000000-0008-0000-0200-000048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xdr:row>
          <xdr:rowOff>0</xdr:rowOff>
        </xdr:from>
        <xdr:to>
          <xdr:col>6</xdr:col>
          <xdr:colOff>466725</xdr:colOff>
          <xdr:row>9</xdr:row>
          <xdr:rowOff>209550</xdr:rowOff>
        </xdr:to>
        <xdr:sp macro="" textlink="">
          <xdr:nvSpPr>
            <xdr:cNvPr id="98378" name="Check Box 74" hidden="1">
              <a:extLst>
                <a:ext uri="{63B3BB69-23CF-44E3-9099-C40C66FF867C}">
                  <a14:compatExt spid="_x0000_s98378"/>
                </a:ext>
                <a:ext uri="{FF2B5EF4-FFF2-40B4-BE49-F238E27FC236}">
                  <a16:creationId xmlns:a16="http://schemas.microsoft.com/office/drawing/2014/main" xmlns="" id="{00000000-0008-0000-0200-00004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xdr:row>
          <xdr:rowOff>228600</xdr:rowOff>
        </xdr:from>
        <xdr:to>
          <xdr:col>6</xdr:col>
          <xdr:colOff>466725</xdr:colOff>
          <xdr:row>10</xdr:row>
          <xdr:rowOff>209550</xdr:rowOff>
        </xdr:to>
        <xdr:sp macro="" textlink="">
          <xdr:nvSpPr>
            <xdr:cNvPr id="98379" name="Check Box 75" hidden="1">
              <a:extLst>
                <a:ext uri="{63B3BB69-23CF-44E3-9099-C40C66FF867C}">
                  <a14:compatExt spid="_x0000_s98379"/>
                </a:ext>
                <a:ext uri="{FF2B5EF4-FFF2-40B4-BE49-F238E27FC236}">
                  <a16:creationId xmlns:a16="http://schemas.microsoft.com/office/drawing/2014/main" xmlns="" id="{00000000-0008-0000-0200-00004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10</xdr:row>
          <xdr:rowOff>228600</xdr:rowOff>
        </xdr:from>
        <xdr:to>
          <xdr:col>6</xdr:col>
          <xdr:colOff>466725</xdr:colOff>
          <xdr:row>11</xdr:row>
          <xdr:rowOff>209550</xdr:rowOff>
        </xdr:to>
        <xdr:sp macro="" textlink="">
          <xdr:nvSpPr>
            <xdr:cNvPr id="98380" name="Check Box 76" hidden="1">
              <a:extLst>
                <a:ext uri="{63B3BB69-23CF-44E3-9099-C40C66FF867C}">
                  <a14:compatExt spid="_x0000_s98380"/>
                </a:ext>
                <a:ext uri="{FF2B5EF4-FFF2-40B4-BE49-F238E27FC236}">
                  <a16:creationId xmlns:a16="http://schemas.microsoft.com/office/drawing/2014/main" xmlns="" id="{00000000-0008-0000-0200-00004C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12</xdr:row>
          <xdr:rowOff>0</xdr:rowOff>
        </xdr:from>
        <xdr:to>
          <xdr:col>6</xdr:col>
          <xdr:colOff>466725</xdr:colOff>
          <xdr:row>12</xdr:row>
          <xdr:rowOff>209550</xdr:rowOff>
        </xdr:to>
        <xdr:sp macro="" textlink="">
          <xdr:nvSpPr>
            <xdr:cNvPr id="98382" name="Check Box 78" hidden="1">
              <a:extLst>
                <a:ext uri="{63B3BB69-23CF-44E3-9099-C40C66FF867C}">
                  <a14:compatExt spid="_x0000_s98382"/>
                </a:ext>
                <a:ext uri="{FF2B5EF4-FFF2-40B4-BE49-F238E27FC236}">
                  <a16:creationId xmlns:a16="http://schemas.microsoft.com/office/drawing/2014/main" xmlns="" id="{00000000-0008-0000-0200-00004E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13</xdr:row>
          <xdr:rowOff>0</xdr:rowOff>
        </xdr:from>
        <xdr:to>
          <xdr:col>6</xdr:col>
          <xdr:colOff>466725</xdr:colOff>
          <xdr:row>13</xdr:row>
          <xdr:rowOff>209550</xdr:rowOff>
        </xdr:to>
        <xdr:sp macro="" textlink="">
          <xdr:nvSpPr>
            <xdr:cNvPr id="98383" name="Check Box 79" hidden="1">
              <a:extLst>
                <a:ext uri="{63B3BB69-23CF-44E3-9099-C40C66FF867C}">
                  <a14:compatExt spid="_x0000_s98383"/>
                </a:ext>
                <a:ext uri="{FF2B5EF4-FFF2-40B4-BE49-F238E27FC236}">
                  <a16:creationId xmlns:a16="http://schemas.microsoft.com/office/drawing/2014/main" xmlns="" id="{00000000-0008-0000-0200-00004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14</xdr:row>
          <xdr:rowOff>0</xdr:rowOff>
        </xdr:from>
        <xdr:to>
          <xdr:col>6</xdr:col>
          <xdr:colOff>466725</xdr:colOff>
          <xdr:row>14</xdr:row>
          <xdr:rowOff>209550</xdr:rowOff>
        </xdr:to>
        <xdr:sp macro="" textlink="">
          <xdr:nvSpPr>
            <xdr:cNvPr id="98384" name="Check Box 80" hidden="1">
              <a:extLst>
                <a:ext uri="{63B3BB69-23CF-44E3-9099-C40C66FF867C}">
                  <a14:compatExt spid="_x0000_s98384"/>
                </a:ext>
                <a:ext uri="{FF2B5EF4-FFF2-40B4-BE49-F238E27FC236}">
                  <a16:creationId xmlns:a16="http://schemas.microsoft.com/office/drawing/2014/main" xmlns="" id="{00000000-0008-0000-0200-00005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15</xdr:row>
          <xdr:rowOff>0</xdr:rowOff>
        </xdr:from>
        <xdr:to>
          <xdr:col>6</xdr:col>
          <xdr:colOff>466725</xdr:colOff>
          <xdr:row>15</xdr:row>
          <xdr:rowOff>209550</xdr:rowOff>
        </xdr:to>
        <xdr:sp macro="" textlink="">
          <xdr:nvSpPr>
            <xdr:cNvPr id="98393" name="Check Box 89" hidden="1">
              <a:extLst>
                <a:ext uri="{63B3BB69-23CF-44E3-9099-C40C66FF867C}">
                  <a14:compatExt spid="_x0000_s98393"/>
                </a:ext>
                <a:ext uri="{FF2B5EF4-FFF2-40B4-BE49-F238E27FC236}">
                  <a16:creationId xmlns:a16="http://schemas.microsoft.com/office/drawing/2014/main" xmlns="" id="{00000000-0008-0000-0200-000059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15</xdr:row>
          <xdr:rowOff>219075</xdr:rowOff>
        </xdr:from>
        <xdr:to>
          <xdr:col>6</xdr:col>
          <xdr:colOff>466725</xdr:colOff>
          <xdr:row>16</xdr:row>
          <xdr:rowOff>200025</xdr:rowOff>
        </xdr:to>
        <xdr:sp macro="" textlink="">
          <xdr:nvSpPr>
            <xdr:cNvPr id="98394" name="Check Box 90" hidden="1">
              <a:extLst>
                <a:ext uri="{63B3BB69-23CF-44E3-9099-C40C66FF867C}">
                  <a14:compatExt spid="_x0000_s98394"/>
                </a:ext>
                <a:ext uri="{FF2B5EF4-FFF2-40B4-BE49-F238E27FC236}">
                  <a16:creationId xmlns:a16="http://schemas.microsoft.com/office/drawing/2014/main" xmlns="" id="{00000000-0008-0000-0200-00005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17</xdr:row>
          <xdr:rowOff>0</xdr:rowOff>
        </xdr:from>
        <xdr:to>
          <xdr:col>6</xdr:col>
          <xdr:colOff>466725</xdr:colOff>
          <xdr:row>17</xdr:row>
          <xdr:rowOff>209550</xdr:rowOff>
        </xdr:to>
        <xdr:sp macro="" textlink="">
          <xdr:nvSpPr>
            <xdr:cNvPr id="98395" name="Check Box 91" hidden="1">
              <a:extLst>
                <a:ext uri="{63B3BB69-23CF-44E3-9099-C40C66FF867C}">
                  <a14:compatExt spid="_x0000_s98395"/>
                </a:ext>
                <a:ext uri="{FF2B5EF4-FFF2-40B4-BE49-F238E27FC236}">
                  <a16:creationId xmlns:a16="http://schemas.microsoft.com/office/drawing/2014/main" xmlns="" id="{00000000-0008-0000-0200-00005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18</xdr:row>
          <xdr:rowOff>9525</xdr:rowOff>
        </xdr:from>
        <xdr:to>
          <xdr:col>6</xdr:col>
          <xdr:colOff>466725</xdr:colOff>
          <xdr:row>18</xdr:row>
          <xdr:rowOff>219075</xdr:rowOff>
        </xdr:to>
        <xdr:sp macro="" textlink="">
          <xdr:nvSpPr>
            <xdr:cNvPr id="98397" name="Check Box 93" hidden="1">
              <a:extLst>
                <a:ext uri="{63B3BB69-23CF-44E3-9099-C40C66FF867C}">
                  <a14:compatExt spid="_x0000_s98397"/>
                </a:ext>
                <a:ext uri="{FF2B5EF4-FFF2-40B4-BE49-F238E27FC236}">
                  <a16:creationId xmlns:a16="http://schemas.microsoft.com/office/drawing/2014/main" xmlns="" id="{00000000-0008-0000-0200-00005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19</xdr:row>
          <xdr:rowOff>228600</xdr:rowOff>
        </xdr:from>
        <xdr:to>
          <xdr:col>6</xdr:col>
          <xdr:colOff>466725</xdr:colOff>
          <xdr:row>20</xdr:row>
          <xdr:rowOff>209550</xdr:rowOff>
        </xdr:to>
        <xdr:sp macro="" textlink="">
          <xdr:nvSpPr>
            <xdr:cNvPr id="98399" name="Check Box 95" hidden="1">
              <a:extLst>
                <a:ext uri="{63B3BB69-23CF-44E3-9099-C40C66FF867C}">
                  <a14:compatExt spid="_x0000_s98399"/>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18</xdr:row>
          <xdr:rowOff>228600</xdr:rowOff>
        </xdr:from>
        <xdr:to>
          <xdr:col>6</xdr:col>
          <xdr:colOff>466725</xdr:colOff>
          <xdr:row>19</xdr:row>
          <xdr:rowOff>209550</xdr:rowOff>
        </xdr:to>
        <xdr:sp macro="" textlink="">
          <xdr:nvSpPr>
            <xdr:cNvPr id="98406" name="Check Box 95" hidden="1">
              <a:extLst>
                <a:ext uri="{63B3BB69-23CF-44E3-9099-C40C66FF867C}">
                  <a14:compatExt spid="_x0000_s98406"/>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21</xdr:row>
          <xdr:rowOff>9525</xdr:rowOff>
        </xdr:from>
        <xdr:to>
          <xdr:col>6</xdr:col>
          <xdr:colOff>466725</xdr:colOff>
          <xdr:row>22</xdr:row>
          <xdr:rowOff>0</xdr:rowOff>
        </xdr:to>
        <xdr:sp macro="" textlink="">
          <xdr:nvSpPr>
            <xdr:cNvPr id="98407" name="Check Box 90" hidden="1">
              <a:extLst>
                <a:ext uri="{63B3BB69-23CF-44E3-9099-C40C66FF867C}">
                  <a14:compatExt spid="_x0000_s98407"/>
                </a:ext>
                <a:ext uri="{FF2B5EF4-FFF2-40B4-BE49-F238E27FC236}">
                  <a16:creationId xmlns:a16="http://schemas.microsoft.com/office/drawing/2014/main" xmlns="" id="{00000000-0008-0000-0200-00005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22</xdr:row>
          <xdr:rowOff>28575</xdr:rowOff>
        </xdr:from>
        <xdr:to>
          <xdr:col>6</xdr:col>
          <xdr:colOff>485775</xdr:colOff>
          <xdr:row>22</xdr:row>
          <xdr:rowOff>190500</xdr:rowOff>
        </xdr:to>
        <xdr:sp macro="" textlink="">
          <xdr:nvSpPr>
            <xdr:cNvPr id="98408" name="Check Box 91" hidden="1">
              <a:extLst>
                <a:ext uri="{63B3BB69-23CF-44E3-9099-C40C66FF867C}">
                  <a14:compatExt spid="_x0000_s98408"/>
                </a:ext>
                <a:ext uri="{FF2B5EF4-FFF2-40B4-BE49-F238E27FC236}">
                  <a16:creationId xmlns:a16="http://schemas.microsoft.com/office/drawing/2014/main" xmlns="" id="{00000000-0008-0000-0200-00005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23</xdr:row>
          <xdr:rowOff>0</xdr:rowOff>
        </xdr:from>
        <xdr:to>
          <xdr:col>6</xdr:col>
          <xdr:colOff>466725</xdr:colOff>
          <xdr:row>23</xdr:row>
          <xdr:rowOff>209550</xdr:rowOff>
        </xdr:to>
        <xdr:sp macro="" textlink="">
          <xdr:nvSpPr>
            <xdr:cNvPr id="98409" name="Check Box 93" hidden="1">
              <a:extLst>
                <a:ext uri="{63B3BB69-23CF-44E3-9099-C40C66FF867C}">
                  <a14:compatExt spid="_x0000_s98409"/>
                </a:ext>
                <a:ext uri="{FF2B5EF4-FFF2-40B4-BE49-F238E27FC236}">
                  <a16:creationId xmlns:a16="http://schemas.microsoft.com/office/drawing/2014/main" xmlns="" id="{00000000-0008-0000-0200-00005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25</xdr:row>
          <xdr:rowOff>19050</xdr:rowOff>
        </xdr:from>
        <xdr:to>
          <xdr:col>6</xdr:col>
          <xdr:colOff>466725</xdr:colOff>
          <xdr:row>26</xdr:row>
          <xdr:rowOff>0</xdr:rowOff>
        </xdr:to>
        <xdr:sp macro="" textlink="">
          <xdr:nvSpPr>
            <xdr:cNvPr id="98410" name="Check Box 95" hidden="1">
              <a:extLst>
                <a:ext uri="{63B3BB69-23CF-44E3-9099-C40C66FF867C}">
                  <a14:compatExt spid="_x0000_s98410"/>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24</xdr:row>
          <xdr:rowOff>19050</xdr:rowOff>
        </xdr:from>
        <xdr:to>
          <xdr:col>6</xdr:col>
          <xdr:colOff>466725</xdr:colOff>
          <xdr:row>25</xdr:row>
          <xdr:rowOff>0</xdr:rowOff>
        </xdr:to>
        <xdr:sp macro="" textlink="">
          <xdr:nvSpPr>
            <xdr:cNvPr id="98412" name="Check Box 95" hidden="1">
              <a:extLst>
                <a:ext uri="{63B3BB69-23CF-44E3-9099-C40C66FF867C}">
                  <a14:compatExt spid="_x0000_s98412"/>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26</xdr:row>
          <xdr:rowOff>9525</xdr:rowOff>
        </xdr:from>
        <xdr:to>
          <xdr:col>6</xdr:col>
          <xdr:colOff>466725</xdr:colOff>
          <xdr:row>27</xdr:row>
          <xdr:rowOff>0</xdr:rowOff>
        </xdr:to>
        <xdr:sp macro="" textlink="">
          <xdr:nvSpPr>
            <xdr:cNvPr id="98413" name="Check Box 109" hidden="1">
              <a:extLst>
                <a:ext uri="{63B3BB69-23CF-44E3-9099-C40C66FF867C}">
                  <a14:compatExt spid="_x0000_s98413"/>
                </a:ext>
                <a:ext uri="{FF2B5EF4-FFF2-40B4-BE49-F238E27FC236}">
                  <a16:creationId xmlns:a16="http://schemas.microsoft.com/office/drawing/2014/main" xmlns="" id="{00000000-0008-0000-0200-00005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27</xdr:row>
          <xdr:rowOff>9525</xdr:rowOff>
        </xdr:from>
        <xdr:to>
          <xdr:col>6</xdr:col>
          <xdr:colOff>466725</xdr:colOff>
          <xdr:row>28</xdr:row>
          <xdr:rowOff>0</xdr:rowOff>
        </xdr:to>
        <xdr:sp macro="" textlink="">
          <xdr:nvSpPr>
            <xdr:cNvPr id="98414" name="Check Box 110" hidden="1">
              <a:extLst>
                <a:ext uri="{63B3BB69-23CF-44E3-9099-C40C66FF867C}">
                  <a14:compatExt spid="_x0000_s98414"/>
                </a:ext>
                <a:ext uri="{FF2B5EF4-FFF2-40B4-BE49-F238E27FC236}">
                  <a16:creationId xmlns:a16="http://schemas.microsoft.com/office/drawing/2014/main" xmlns="" id="{00000000-0008-0000-0200-00005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40</xdr:row>
          <xdr:rowOff>9525</xdr:rowOff>
        </xdr:from>
        <xdr:to>
          <xdr:col>6</xdr:col>
          <xdr:colOff>476250</xdr:colOff>
          <xdr:row>41</xdr:row>
          <xdr:rowOff>0</xdr:rowOff>
        </xdr:to>
        <xdr:sp macro="" textlink="">
          <xdr:nvSpPr>
            <xdr:cNvPr id="98416" name="Check Box 112" hidden="1">
              <a:extLst>
                <a:ext uri="{63B3BB69-23CF-44E3-9099-C40C66FF867C}">
                  <a14:compatExt spid="_x0000_s98416"/>
                </a:ext>
                <a:ext uri="{FF2B5EF4-FFF2-40B4-BE49-F238E27FC236}">
                  <a16:creationId xmlns:a16="http://schemas.microsoft.com/office/drawing/2014/main" xmlns="" id="{00000000-0008-0000-0200-00006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28</xdr:row>
          <xdr:rowOff>9525</xdr:rowOff>
        </xdr:from>
        <xdr:to>
          <xdr:col>6</xdr:col>
          <xdr:colOff>466725</xdr:colOff>
          <xdr:row>29</xdr:row>
          <xdr:rowOff>0</xdr:rowOff>
        </xdr:to>
        <xdr:sp macro="" textlink="">
          <xdr:nvSpPr>
            <xdr:cNvPr id="98417" name="Check Box 113" hidden="1">
              <a:extLst>
                <a:ext uri="{63B3BB69-23CF-44E3-9099-C40C66FF867C}">
                  <a14:compatExt spid="_x0000_s98417"/>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29</xdr:row>
          <xdr:rowOff>9525</xdr:rowOff>
        </xdr:from>
        <xdr:to>
          <xdr:col>6</xdr:col>
          <xdr:colOff>466725</xdr:colOff>
          <xdr:row>30</xdr:row>
          <xdr:rowOff>0</xdr:rowOff>
        </xdr:to>
        <xdr:sp macro="" textlink="">
          <xdr:nvSpPr>
            <xdr:cNvPr id="98421" name="Check Box 117" hidden="1">
              <a:extLst>
                <a:ext uri="{63B3BB69-23CF-44E3-9099-C40C66FF867C}">
                  <a14:compatExt spid="_x0000_s98421"/>
                </a:ext>
                <a:ext uri="{FF2B5EF4-FFF2-40B4-BE49-F238E27FC236}">
                  <a16:creationId xmlns:a16="http://schemas.microsoft.com/office/drawing/2014/main" xmlns="" id="{00000000-0008-0000-0200-00005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30</xdr:row>
          <xdr:rowOff>9525</xdr:rowOff>
        </xdr:from>
        <xdr:to>
          <xdr:col>6</xdr:col>
          <xdr:colOff>466725</xdr:colOff>
          <xdr:row>31</xdr:row>
          <xdr:rowOff>0</xdr:rowOff>
        </xdr:to>
        <xdr:sp macro="" textlink="">
          <xdr:nvSpPr>
            <xdr:cNvPr id="98422" name="Check Box 118" hidden="1">
              <a:extLst>
                <a:ext uri="{63B3BB69-23CF-44E3-9099-C40C66FF867C}">
                  <a14:compatExt spid="_x0000_s98422"/>
                </a:ext>
                <a:ext uri="{FF2B5EF4-FFF2-40B4-BE49-F238E27FC236}">
                  <a16:creationId xmlns:a16="http://schemas.microsoft.com/office/drawing/2014/main" xmlns="" id="{00000000-0008-0000-0200-00005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31</xdr:row>
          <xdr:rowOff>19050</xdr:rowOff>
        </xdr:from>
        <xdr:to>
          <xdr:col>6</xdr:col>
          <xdr:colOff>466725</xdr:colOff>
          <xdr:row>32</xdr:row>
          <xdr:rowOff>0</xdr:rowOff>
        </xdr:to>
        <xdr:sp macro="" textlink="">
          <xdr:nvSpPr>
            <xdr:cNvPr id="98423" name="Check Box 119" hidden="1">
              <a:extLst>
                <a:ext uri="{63B3BB69-23CF-44E3-9099-C40C66FF867C}">
                  <a14:compatExt spid="_x0000_s98423"/>
                </a:ext>
                <a:ext uri="{FF2B5EF4-FFF2-40B4-BE49-F238E27FC236}">
                  <a16:creationId xmlns:a16="http://schemas.microsoft.com/office/drawing/2014/main" xmlns="" id="{00000000-0008-0000-0200-00005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33</xdr:row>
          <xdr:rowOff>0</xdr:rowOff>
        </xdr:from>
        <xdr:to>
          <xdr:col>6</xdr:col>
          <xdr:colOff>466725</xdr:colOff>
          <xdr:row>33</xdr:row>
          <xdr:rowOff>209550</xdr:rowOff>
        </xdr:to>
        <xdr:sp macro="" textlink="">
          <xdr:nvSpPr>
            <xdr:cNvPr id="98424" name="Check Box 120" hidden="1">
              <a:extLst>
                <a:ext uri="{63B3BB69-23CF-44E3-9099-C40C66FF867C}">
                  <a14:compatExt spid="_x0000_s98424"/>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32</xdr:row>
          <xdr:rowOff>19050</xdr:rowOff>
        </xdr:from>
        <xdr:to>
          <xdr:col>6</xdr:col>
          <xdr:colOff>466725</xdr:colOff>
          <xdr:row>33</xdr:row>
          <xdr:rowOff>0</xdr:rowOff>
        </xdr:to>
        <xdr:sp macro="" textlink="">
          <xdr:nvSpPr>
            <xdr:cNvPr id="98426" name="Check Box 122" hidden="1">
              <a:extLst>
                <a:ext uri="{63B3BB69-23CF-44E3-9099-C40C66FF867C}">
                  <a14:compatExt spid="_x0000_s98426"/>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34</xdr:row>
          <xdr:rowOff>9525</xdr:rowOff>
        </xdr:from>
        <xdr:to>
          <xdr:col>6</xdr:col>
          <xdr:colOff>466725</xdr:colOff>
          <xdr:row>35</xdr:row>
          <xdr:rowOff>0</xdr:rowOff>
        </xdr:to>
        <xdr:sp macro="" textlink="">
          <xdr:nvSpPr>
            <xdr:cNvPr id="98427" name="Check Box 123" hidden="1">
              <a:extLst>
                <a:ext uri="{63B3BB69-23CF-44E3-9099-C40C66FF867C}">
                  <a14:compatExt spid="_x0000_s98427"/>
                </a:ext>
                <a:ext uri="{FF2B5EF4-FFF2-40B4-BE49-F238E27FC236}">
                  <a16:creationId xmlns:a16="http://schemas.microsoft.com/office/drawing/2014/main" xmlns="" id="{00000000-0008-0000-0200-00005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35</xdr:row>
          <xdr:rowOff>9525</xdr:rowOff>
        </xdr:from>
        <xdr:to>
          <xdr:col>6</xdr:col>
          <xdr:colOff>466725</xdr:colOff>
          <xdr:row>36</xdr:row>
          <xdr:rowOff>0</xdr:rowOff>
        </xdr:to>
        <xdr:sp macro="" textlink="">
          <xdr:nvSpPr>
            <xdr:cNvPr id="98428" name="Check Box 124" hidden="1">
              <a:extLst>
                <a:ext uri="{63B3BB69-23CF-44E3-9099-C40C66FF867C}">
                  <a14:compatExt spid="_x0000_s98428"/>
                </a:ext>
                <a:ext uri="{FF2B5EF4-FFF2-40B4-BE49-F238E27FC236}">
                  <a16:creationId xmlns:a16="http://schemas.microsoft.com/office/drawing/2014/main" xmlns="" id="{00000000-0008-0000-0200-00005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36</xdr:row>
          <xdr:rowOff>19050</xdr:rowOff>
        </xdr:from>
        <xdr:to>
          <xdr:col>6</xdr:col>
          <xdr:colOff>466725</xdr:colOff>
          <xdr:row>37</xdr:row>
          <xdr:rowOff>0</xdr:rowOff>
        </xdr:to>
        <xdr:sp macro="" textlink="">
          <xdr:nvSpPr>
            <xdr:cNvPr id="98430" name="Check Box 126" hidden="1">
              <a:extLst>
                <a:ext uri="{63B3BB69-23CF-44E3-9099-C40C66FF867C}">
                  <a14:compatExt spid="_x0000_s98430"/>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38</xdr:row>
          <xdr:rowOff>9525</xdr:rowOff>
        </xdr:from>
        <xdr:to>
          <xdr:col>6</xdr:col>
          <xdr:colOff>466725</xdr:colOff>
          <xdr:row>39</xdr:row>
          <xdr:rowOff>0</xdr:rowOff>
        </xdr:to>
        <xdr:sp macro="" textlink="">
          <xdr:nvSpPr>
            <xdr:cNvPr id="98432" name="Check Box 128" hidden="1">
              <a:extLst>
                <a:ext uri="{63B3BB69-23CF-44E3-9099-C40C66FF867C}">
                  <a14:compatExt spid="_x0000_s98432"/>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39</xdr:row>
          <xdr:rowOff>9525</xdr:rowOff>
        </xdr:from>
        <xdr:to>
          <xdr:col>6</xdr:col>
          <xdr:colOff>466725</xdr:colOff>
          <xdr:row>40</xdr:row>
          <xdr:rowOff>0</xdr:rowOff>
        </xdr:to>
        <xdr:sp macro="" textlink="">
          <xdr:nvSpPr>
            <xdr:cNvPr id="98433" name="Check Box 129" hidden="1">
              <a:extLst>
                <a:ext uri="{63B3BB69-23CF-44E3-9099-C40C66FF867C}">
                  <a14:compatExt spid="_x0000_s98433"/>
                </a:ext>
                <a:ext uri="{FF2B5EF4-FFF2-40B4-BE49-F238E27FC236}">
                  <a16:creationId xmlns:a16="http://schemas.microsoft.com/office/drawing/2014/main" xmlns="" id="{00000000-0008-0000-0200-00006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37</xdr:row>
          <xdr:rowOff>9525</xdr:rowOff>
        </xdr:from>
        <xdr:to>
          <xdr:col>6</xdr:col>
          <xdr:colOff>466725</xdr:colOff>
          <xdr:row>38</xdr:row>
          <xdr:rowOff>0</xdr:rowOff>
        </xdr:to>
        <xdr:sp macro="" textlink="">
          <xdr:nvSpPr>
            <xdr:cNvPr id="98434" name="Check Box 130" hidden="1">
              <a:extLst>
                <a:ext uri="{63B3BB69-23CF-44E3-9099-C40C66FF867C}">
                  <a14:compatExt spid="_x0000_s98434"/>
                </a:ext>
                <a:ext uri="{FF2B5EF4-FFF2-40B4-BE49-F238E27FC236}">
                  <a16:creationId xmlns:a16="http://schemas.microsoft.com/office/drawing/2014/main" xmlns=""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15</xdr:row>
          <xdr:rowOff>219075</xdr:rowOff>
        </xdr:from>
        <xdr:to>
          <xdr:col>10</xdr:col>
          <xdr:colOff>457200</xdr:colOff>
          <xdr:row>16</xdr:row>
          <xdr:rowOff>209550</xdr:rowOff>
        </xdr:to>
        <xdr:sp macro="" textlink="">
          <xdr:nvSpPr>
            <xdr:cNvPr id="98308" name="Check Box 4" hidden="1">
              <a:extLst>
                <a:ext uri="{63B3BB69-23CF-44E3-9099-C40C66FF867C}">
                  <a14:compatExt spid="_x0000_s98308"/>
                </a:ext>
                <a:ext uri="{FF2B5EF4-FFF2-40B4-BE49-F238E27FC236}">
                  <a16:creationId xmlns:a16="http://schemas.microsoft.com/office/drawing/2014/main" xmlns="" id="{00000000-0008-0000-0200-000004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16</xdr:row>
          <xdr:rowOff>228600</xdr:rowOff>
        </xdr:from>
        <xdr:to>
          <xdr:col>10</xdr:col>
          <xdr:colOff>457200</xdr:colOff>
          <xdr:row>17</xdr:row>
          <xdr:rowOff>219075</xdr:rowOff>
        </xdr:to>
        <xdr:sp macro="" textlink="">
          <xdr:nvSpPr>
            <xdr:cNvPr id="98309" name="Check Box 5" hidden="1">
              <a:extLst>
                <a:ext uri="{63B3BB69-23CF-44E3-9099-C40C66FF867C}">
                  <a14:compatExt spid="_x0000_s98309"/>
                </a:ext>
                <a:ext uri="{FF2B5EF4-FFF2-40B4-BE49-F238E27FC236}">
                  <a16:creationId xmlns:a16="http://schemas.microsoft.com/office/drawing/2014/main" xmlns="" id="{00000000-0008-0000-0200-000005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23</xdr:row>
          <xdr:rowOff>0</xdr:rowOff>
        </xdr:from>
        <xdr:to>
          <xdr:col>10</xdr:col>
          <xdr:colOff>457200</xdr:colOff>
          <xdr:row>24</xdr:row>
          <xdr:rowOff>0</xdr:rowOff>
        </xdr:to>
        <xdr:sp macro="" textlink="">
          <xdr:nvSpPr>
            <xdr:cNvPr id="98310" name="Check Box 6" hidden="1">
              <a:extLst>
                <a:ext uri="{63B3BB69-23CF-44E3-9099-C40C66FF867C}">
                  <a14:compatExt spid="_x0000_s98310"/>
                </a:ext>
                <a:ext uri="{FF2B5EF4-FFF2-40B4-BE49-F238E27FC236}">
                  <a16:creationId xmlns:a16="http://schemas.microsoft.com/office/drawing/2014/main" xmlns="" id="{00000000-0008-0000-0200-000006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24</xdr:row>
          <xdr:rowOff>19050</xdr:rowOff>
        </xdr:from>
        <xdr:to>
          <xdr:col>10</xdr:col>
          <xdr:colOff>457200</xdr:colOff>
          <xdr:row>25</xdr:row>
          <xdr:rowOff>0</xdr:rowOff>
        </xdr:to>
        <xdr:sp macro="" textlink="">
          <xdr:nvSpPr>
            <xdr:cNvPr id="98311" name="Check Box 7" hidden="1">
              <a:extLst>
                <a:ext uri="{63B3BB69-23CF-44E3-9099-C40C66FF867C}">
                  <a14:compatExt spid="_x0000_s98311"/>
                </a:ext>
                <a:ext uri="{FF2B5EF4-FFF2-40B4-BE49-F238E27FC236}">
                  <a16:creationId xmlns:a16="http://schemas.microsoft.com/office/drawing/2014/main" xmlns="" id="{00000000-0008-0000-0200-000007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18</xdr:row>
          <xdr:rowOff>9525</xdr:rowOff>
        </xdr:from>
        <xdr:to>
          <xdr:col>10</xdr:col>
          <xdr:colOff>457200</xdr:colOff>
          <xdr:row>18</xdr:row>
          <xdr:rowOff>219075</xdr:rowOff>
        </xdr:to>
        <xdr:sp macro="" textlink="">
          <xdr:nvSpPr>
            <xdr:cNvPr id="98358" name="Check Box 54" hidden="1">
              <a:extLst>
                <a:ext uri="{63B3BB69-23CF-44E3-9099-C40C66FF867C}">
                  <a14:compatExt spid="_x0000_s98358"/>
                </a:ext>
                <a:ext uri="{FF2B5EF4-FFF2-40B4-BE49-F238E27FC236}">
                  <a16:creationId xmlns:a16="http://schemas.microsoft.com/office/drawing/2014/main" xmlns="" id="{00000000-0008-0000-0200-000036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18</xdr:row>
          <xdr:rowOff>228600</xdr:rowOff>
        </xdr:from>
        <xdr:to>
          <xdr:col>10</xdr:col>
          <xdr:colOff>457200</xdr:colOff>
          <xdr:row>19</xdr:row>
          <xdr:rowOff>209550</xdr:rowOff>
        </xdr:to>
        <xdr:sp macro="" textlink="">
          <xdr:nvSpPr>
            <xdr:cNvPr id="98360" name="Check Box 56" hidden="1">
              <a:extLst>
                <a:ext uri="{63B3BB69-23CF-44E3-9099-C40C66FF867C}">
                  <a14:compatExt spid="_x0000_s98360"/>
                </a:ext>
                <a:ext uri="{FF2B5EF4-FFF2-40B4-BE49-F238E27FC236}">
                  <a16:creationId xmlns:a16="http://schemas.microsoft.com/office/drawing/2014/main" xmlns="" id="{00000000-0008-0000-0200-000038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19</xdr:row>
          <xdr:rowOff>228600</xdr:rowOff>
        </xdr:from>
        <xdr:to>
          <xdr:col>10</xdr:col>
          <xdr:colOff>457200</xdr:colOff>
          <xdr:row>20</xdr:row>
          <xdr:rowOff>209550</xdr:rowOff>
        </xdr:to>
        <xdr:sp macro="" textlink="">
          <xdr:nvSpPr>
            <xdr:cNvPr id="98362" name="Check Box 58" hidden="1">
              <a:extLst>
                <a:ext uri="{63B3BB69-23CF-44E3-9099-C40C66FF867C}">
                  <a14:compatExt spid="_x0000_s98362"/>
                </a:ext>
                <a:ext uri="{FF2B5EF4-FFF2-40B4-BE49-F238E27FC236}">
                  <a16:creationId xmlns:a16="http://schemas.microsoft.com/office/drawing/2014/main" xmlns="" id="{00000000-0008-0000-0200-00003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21</xdr:row>
          <xdr:rowOff>9525</xdr:rowOff>
        </xdr:from>
        <xdr:to>
          <xdr:col>10</xdr:col>
          <xdr:colOff>457200</xdr:colOff>
          <xdr:row>22</xdr:row>
          <xdr:rowOff>0</xdr:rowOff>
        </xdr:to>
        <xdr:sp macro="" textlink="">
          <xdr:nvSpPr>
            <xdr:cNvPr id="98363" name="Check Box 59" hidden="1">
              <a:extLst>
                <a:ext uri="{63B3BB69-23CF-44E3-9099-C40C66FF867C}">
                  <a14:compatExt spid="_x0000_s98363"/>
                </a:ext>
                <a:ext uri="{FF2B5EF4-FFF2-40B4-BE49-F238E27FC236}">
                  <a16:creationId xmlns:a16="http://schemas.microsoft.com/office/drawing/2014/main" xmlns="" id="{00000000-0008-0000-0200-00003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22</xdr:row>
          <xdr:rowOff>9525</xdr:rowOff>
        </xdr:from>
        <xdr:to>
          <xdr:col>10</xdr:col>
          <xdr:colOff>457200</xdr:colOff>
          <xdr:row>23</xdr:row>
          <xdr:rowOff>0</xdr:rowOff>
        </xdr:to>
        <xdr:sp macro="" textlink="">
          <xdr:nvSpPr>
            <xdr:cNvPr id="98364" name="Check Box 60" hidden="1">
              <a:extLst>
                <a:ext uri="{63B3BB69-23CF-44E3-9099-C40C66FF867C}">
                  <a14:compatExt spid="_x0000_s98364"/>
                </a:ext>
                <a:ext uri="{FF2B5EF4-FFF2-40B4-BE49-F238E27FC236}">
                  <a16:creationId xmlns:a16="http://schemas.microsoft.com/office/drawing/2014/main" xmlns="" id="{00000000-0008-0000-0200-00003C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26</xdr:row>
          <xdr:rowOff>9525</xdr:rowOff>
        </xdr:from>
        <xdr:to>
          <xdr:col>10</xdr:col>
          <xdr:colOff>457200</xdr:colOff>
          <xdr:row>27</xdr:row>
          <xdr:rowOff>0</xdr:rowOff>
        </xdr:to>
        <xdr:sp macro="" textlink="">
          <xdr:nvSpPr>
            <xdr:cNvPr id="98445" name="Check Box 7" hidden="1">
              <a:extLst>
                <a:ext uri="{63B3BB69-23CF-44E3-9099-C40C66FF867C}">
                  <a14:compatExt spid="_x0000_s9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27</xdr:row>
          <xdr:rowOff>9525</xdr:rowOff>
        </xdr:from>
        <xdr:to>
          <xdr:col>10</xdr:col>
          <xdr:colOff>457200</xdr:colOff>
          <xdr:row>28</xdr:row>
          <xdr:rowOff>0</xdr:rowOff>
        </xdr:to>
        <xdr:sp macro="" textlink="">
          <xdr:nvSpPr>
            <xdr:cNvPr id="98446" name="Check Box 7" hidden="1">
              <a:extLst>
                <a:ext uri="{63B3BB69-23CF-44E3-9099-C40C66FF867C}">
                  <a14:compatExt spid="_x0000_s9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28</xdr:row>
          <xdr:rowOff>9525</xdr:rowOff>
        </xdr:from>
        <xdr:to>
          <xdr:col>10</xdr:col>
          <xdr:colOff>457200</xdr:colOff>
          <xdr:row>29</xdr:row>
          <xdr:rowOff>0</xdr:rowOff>
        </xdr:to>
        <xdr:sp macro="" textlink="">
          <xdr:nvSpPr>
            <xdr:cNvPr id="98447" name="Check Box 7" hidden="1">
              <a:extLst>
                <a:ext uri="{63B3BB69-23CF-44E3-9099-C40C66FF867C}">
                  <a14:compatExt spid="_x0000_s9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29</xdr:row>
          <xdr:rowOff>9525</xdr:rowOff>
        </xdr:from>
        <xdr:to>
          <xdr:col>10</xdr:col>
          <xdr:colOff>457200</xdr:colOff>
          <xdr:row>30</xdr:row>
          <xdr:rowOff>0</xdr:rowOff>
        </xdr:to>
        <xdr:sp macro="" textlink="">
          <xdr:nvSpPr>
            <xdr:cNvPr id="98448" name="Check Box 7" hidden="1">
              <a:extLst>
                <a:ext uri="{63B3BB69-23CF-44E3-9099-C40C66FF867C}">
                  <a14:compatExt spid="_x0000_s98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25</xdr:row>
          <xdr:rowOff>19050</xdr:rowOff>
        </xdr:from>
        <xdr:to>
          <xdr:col>10</xdr:col>
          <xdr:colOff>457200</xdr:colOff>
          <xdr:row>26</xdr:row>
          <xdr:rowOff>0</xdr:rowOff>
        </xdr:to>
        <xdr:sp macro="" textlink="">
          <xdr:nvSpPr>
            <xdr:cNvPr id="98449" name="Check Box 7" hidden="1">
              <a:extLst>
                <a:ext uri="{63B3BB69-23CF-44E3-9099-C40C66FF867C}">
                  <a14:compatExt spid="_x0000_s98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30</xdr:row>
          <xdr:rowOff>9525</xdr:rowOff>
        </xdr:from>
        <xdr:to>
          <xdr:col>10</xdr:col>
          <xdr:colOff>457200</xdr:colOff>
          <xdr:row>31</xdr:row>
          <xdr:rowOff>0</xdr:rowOff>
        </xdr:to>
        <xdr:sp macro="" textlink="">
          <xdr:nvSpPr>
            <xdr:cNvPr id="98450" name="Check Box 7" hidden="1">
              <a:extLst>
                <a:ext uri="{63B3BB69-23CF-44E3-9099-C40C66FF867C}">
                  <a14:compatExt spid="_x0000_s98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31</xdr:row>
          <xdr:rowOff>9525</xdr:rowOff>
        </xdr:from>
        <xdr:to>
          <xdr:col>10</xdr:col>
          <xdr:colOff>457200</xdr:colOff>
          <xdr:row>32</xdr:row>
          <xdr:rowOff>0</xdr:rowOff>
        </xdr:to>
        <xdr:sp macro="" textlink="">
          <xdr:nvSpPr>
            <xdr:cNvPr id="98451" name="Check Box 7" hidden="1">
              <a:extLst>
                <a:ext uri="{63B3BB69-23CF-44E3-9099-C40C66FF867C}">
                  <a14:compatExt spid="_x0000_s98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32</xdr:row>
          <xdr:rowOff>9525</xdr:rowOff>
        </xdr:from>
        <xdr:to>
          <xdr:col>10</xdr:col>
          <xdr:colOff>457200</xdr:colOff>
          <xdr:row>33</xdr:row>
          <xdr:rowOff>0</xdr:rowOff>
        </xdr:to>
        <xdr:sp macro="" textlink="">
          <xdr:nvSpPr>
            <xdr:cNvPr id="98452" name="Check Box 7" hidden="1">
              <a:extLst>
                <a:ext uri="{63B3BB69-23CF-44E3-9099-C40C66FF867C}">
                  <a14:compatExt spid="_x0000_s9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32</xdr:row>
          <xdr:rowOff>228600</xdr:rowOff>
        </xdr:from>
        <xdr:to>
          <xdr:col>10</xdr:col>
          <xdr:colOff>457200</xdr:colOff>
          <xdr:row>34</xdr:row>
          <xdr:rowOff>0</xdr:rowOff>
        </xdr:to>
        <xdr:sp macro="" textlink="">
          <xdr:nvSpPr>
            <xdr:cNvPr id="98454" name="Check Box 7" hidden="1">
              <a:extLst>
                <a:ext uri="{63B3BB69-23CF-44E3-9099-C40C66FF867C}">
                  <a14:compatExt spid="_x0000_s9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34</xdr:row>
          <xdr:rowOff>9525</xdr:rowOff>
        </xdr:from>
        <xdr:to>
          <xdr:col>10</xdr:col>
          <xdr:colOff>457200</xdr:colOff>
          <xdr:row>35</xdr:row>
          <xdr:rowOff>0</xdr:rowOff>
        </xdr:to>
        <xdr:sp macro="" textlink="">
          <xdr:nvSpPr>
            <xdr:cNvPr id="98455" name="Check Box 7" hidden="1">
              <a:extLst>
                <a:ext uri="{63B3BB69-23CF-44E3-9099-C40C66FF867C}">
                  <a14:compatExt spid="_x0000_s9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35</xdr:row>
          <xdr:rowOff>9525</xdr:rowOff>
        </xdr:from>
        <xdr:to>
          <xdr:col>10</xdr:col>
          <xdr:colOff>457200</xdr:colOff>
          <xdr:row>36</xdr:row>
          <xdr:rowOff>0</xdr:rowOff>
        </xdr:to>
        <xdr:sp macro="" textlink="">
          <xdr:nvSpPr>
            <xdr:cNvPr id="98457" name="Check Box 7" hidden="1">
              <a:extLst>
                <a:ext uri="{63B3BB69-23CF-44E3-9099-C40C66FF867C}">
                  <a14:compatExt spid="_x0000_s98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36</xdr:row>
          <xdr:rowOff>9525</xdr:rowOff>
        </xdr:from>
        <xdr:to>
          <xdr:col>10</xdr:col>
          <xdr:colOff>457200</xdr:colOff>
          <xdr:row>37</xdr:row>
          <xdr:rowOff>0</xdr:rowOff>
        </xdr:to>
        <xdr:sp macro="" textlink="">
          <xdr:nvSpPr>
            <xdr:cNvPr id="98458" name="Check Box 7" hidden="1">
              <a:extLst>
                <a:ext uri="{63B3BB69-23CF-44E3-9099-C40C66FF867C}">
                  <a14:compatExt spid="_x0000_s98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37</xdr:row>
          <xdr:rowOff>9525</xdr:rowOff>
        </xdr:from>
        <xdr:to>
          <xdr:col>10</xdr:col>
          <xdr:colOff>457200</xdr:colOff>
          <xdr:row>38</xdr:row>
          <xdr:rowOff>0</xdr:rowOff>
        </xdr:to>
        <xdr:sp macro="" textlink="">
          <xdr:nvSpPr>
            <xdr:cNvPr id="98459" name="Check Box 7" hidden="1">
              <a:extLst>
                <a:ext uri="{63B3BB69-23CF-44E3-9099-C40C66FF867C}">
                  <a14:compatExt spid="_x0000_s98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38</xdr:row>
          <xdr:rowOff>0</xdr:rowOff>
        </xdr:from>
        <xdr:to>
          <xdr:col>10</xdr:col>
          <xdr:colOff>457200</xdr:colOff>
          <xdr:row>39</xdr:row>
          <xdr:rowOff>0</xdr:rowOff>
        </xdr:to>
        <xdr:sp macro="" textlink="">
          <xdr:nvSpPr>
            <xdr:cNvPr id="98460" name="Check Box 7" hidden="1">
              <a:extLst>
                <a:ext uri="{63B3BB69-23CF-44E3-9099-C40C66FF867C}">
                  <a14:compatExt spid="_x0000_s98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39</xdr:row>
          <xdr:rowOff>9525</xdr:rowOff>
        </xdr:from>
        <xdr:to>
          <xdr:col>10</xdr:col>
          <xdr:colOff>457200</xdr:colOff>
          <xdr:row>40</xdr:row>
          <xdr:rowOff>0</xdr:rowOff>
        </xdr:to>
        <xdr:sp macro="" textlink="">
          <xdr:nvSpPr>
            <xdr:cNvPr id="98461" name="Check Box 7" hidden="1">
              <a:extLst>
                <a:ext uri="{63B3BB69-23CF-44E3-9099-C40C66FF867C}">
                  <a14:compatExt spid="_x0000_s98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40</xdr:row>
          <xdr:rowOff>9525</xdr:rowOff>
        </xdr:from>
        <xdr:to>
          <xdr:col>10</xdr:col>
          <xdr:colOff>457200</xdr:colOff>
          <xdr:row>41</xdr:row>
          <xdr:rowOff>0</xdr:rowOff>
        </xdr:to>
        <xdr:sp macro="" textlink="">
          <xdr:nvSpPr>
            <xdr:cNvPr id="98462" name="Check Box 7" hidden="1">
              <a:extLst>
                <a:ext uri="{63B3BB69-23CF-44E3-9099-C40C66FF867C}">
                  <a14:compatExt spid="_x0000_s98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7</xdr:row>
          <xdr:rowOff>0</xdr:rowOff>
        </xdr:from>
        <xdr:to>
          <xdr:col>10</xdr:col>
          <xdr:colOff>457200</xdr:colOff>
          <xdr:row>7</xdr:row>
          <xdr:rowOff>219075</xdr:rowOff>
        </xdr:to>
        <xdr:sp macro="" textlink="">
          <xdr:nvSpPr>
            <xdr:cNvPr id="98306" name="Check Box 2" hidden="1">
              <a:extLst>
                <a:ext uri="{63B3BB69-23CF-44E3-9099-C40C66FF867C}">
                  <a14:compatExt spid="_x0000_s98306"/>
                </a:ext>
                <a:ext uri="{FF2B5EF4-FFF2-40B4-BE49-F238E27FC236}">
                  <a16:creationId xmlns:a16="http://schemas.microsoft.com/office/drawing/2014/main" xmlns="" id="{00000000-0008-0000-0200-000002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12</xdr:row>
          <xdr:rowOff>9525</xdr:rowOff>
        </xdr:from>
        <xdr:to>
          <xdr:col>10</xdr:col>
          <xdr:colOff>438150</xdr:colOff>
          <xdr:row>12</xdr:row>
          <xdr:rowOff>200025</xdr:rowOff>
        </xdr:to>
        <xdr:sp macro="" textlink="">
          <xdr:nvSpPr>
            <xdr:cNvPr id="98307" name="Check Box 3" hidden="1">
              <a:extLst>
                <a:ext uri="{63B3BB69-23CF-44E3-9099-C40C66FF867C}">
                  <a14:compatExt spid="_x0000_s98307"/>
                </a:ext>
                <a:ext uri="{FF2B5EF4-FFF2-40B4-BE49-F238E27FC236}">
                  <a16:creationId xmlns:a16="http://schemas.microsoft.com/office/drawing/2014/main" xmlns="" id="{00000000-0008-0000-0200-000003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7</xdr:row>
          <xdr:rowOff>219075</xdr:rowOff>
        </xdr:from>
        <xdr:to>
          <xdr:col>10</xdr:col>
          <xdr:colOff>457200</xdr:colOff>
          <xdr:row>8</xdr:row>
          <xdr:rowOff>209550</xdr:rowOff>
        </xdr:to>
        <xdr:sp macro="" textlink="">
          <xdr:nvSpPr>
            <xdr:cNvPr id="98312" name="Check Box 8" hidden="1">
              <a:extLst>
                <a:ext uri="{63B3BB69-23CF-44E3-9099-C40C66FF867C}">
                  <a14:compatExt spid="_x0000_s98312"/>
                </a:ext>
                <a:ext uri="{FF2B5EF4-FFF2-40B4-BE49-F238E27FC236}">
                  <a16:creationId xmlns:a16="http://schemas.microsoft.com/office/drawing/2014/main" xmlns="" id="{00000000-0008-0000-0200-000008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9</xdr:row>
          <xdr:rowOff>209550</xdr:rowOff>
        </xdr:from>
        <xdr:to>
          <xdr:col>10</xdr:col>
          <xdr:colOff>457200</xdr:colOff>
          <xdr:row>10</xdr:row>
          <xdr:rowOff>219075</xdr:rowOff>
        </xdr:to>
        <xdr:sp macro="" textlink="">
          <xdr:nvSpPr>
            <xdr:cNvPr id="98313" name="Check Box 9" hidden="1">
              <a:extLst>
                <a:ext uri="{63B3BB69-23CF-44E3-9099-C40C66FF867C}">
                  <a14:compatExt spid="_x0000_s98313"/>
                </a:ext>
                <a:ext uri="{FF2B5EF4-FFF2-40B4-BE49-F238E27FC236}">
                  <a16:creationId xmlns:a16="http://schemas.microsoft.com/office/drawing/2014/main" xmlns="" id="{00000000-0008-0000-0200-000009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10</xdr:row>
          <xdr:rowOff>219075</xdr:rowOff>
        </xdr:from>
        <xdr:to>
          <xdr:col>10</xdr:col>
          <xdr:colOff>457200</xdr:colOff>
          <xdr:row>11</xdr:row>
          <xdr:rowOff>209550</xdr:rowOff>
        </xdr:to>
        <xdr:sp macro="" textlink="">
          <xdr:nvSpPr>
            <xdr:cNvPr id="98314" name="Check Box 10" hidden="1">
              <a:extLst>
                <a:ext uri="{63B3BB69-23CF-44E3-9099-C40C66FF867C}">
                  <a14:compatExt spid="_x0000_s98314"/>
                </a:ext>
                <a:ext uri="{FF2B5EF4-FFF2-40B4-BE49-F238E27FC236}">
                  <a16:creationId xmlns:a16="http://schemas.microsoft.com/office/drawing/2014/main" xmlns="" id="{00000000-0008-0000-0200-00000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5</xdr:row>
          <xdr:rowOff>619125</xdr:rowOff>
        </xdr:from>
        <xdr:to>
          <xdr:col>10</xdr:col>
          <xdr:colOff>457200</xdr:colOff>
          <xdr:row>6</xdr:row>
          <xdr:rowOff>209550</xdr:rowOff>
        </xdr:to>
        <xdr:sp macro="" textlink="">
          <xdr:nvSpPr>
            <xdr:cNvPr id="98401" name="Check Box 97" hidden="1">
              <a:extLst>
                <a:ext uri="{63B3BB69-23CF-44E3-9099-C40C66FF867C}">
                  <a14:compatExt spid="_x0000_s98401"/>
                </a:ext>
                <a:ext uri="{FF2B5EF4-FFF2-40B4-BE49-F238E27FC236}">
                  <a16:creationId xmlns:a16="http://schemas.microsoft.com/office/drawing/2014/main" xmlns="" id="{00000000-0008-0000-0200-000061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8</xdr:row>
          <xdr:rowOff>219075</xdr:rowOff>
        </xdr:from>
        <xdr:to>
          <xdr:col>10</xdr:col>
          <xdr:colOff>457200</xdr:colOff>
          <xdr:row>9</xdr:row>
          <xdr:rowOff>209550</xdr:rowOff>
        </xdr:to>
        <xdr:sp macro="" textlink="">
          <xdr:nvSpPr>
            <xdr:cNvPr id="98444" name="Check Box 10" hidden="1">
              <a:extLst>
                <a:ext uri="{63B3BB69-23CF-44E3-9099-C40C66FF867C}">
                  <a14:compatExt spid="_x0000_s9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13</xdr:row>
          <xdr:rowOff>9525</xdr:rowOff>
        </xdr:from>
        <xdr:to>
          <xdr:col>10</xdr:col>
          <xdr:colOff>438150</xdr:colOff>
          <xdr:row>13</xdr:row>
          <xdr:rowOff>200025</xdr:rowOff>
        </xdr:to>
        <xdr:sp macro="" textlink="">
          <xdr:nvSpPr>
            <xdr:cNvPr id="98484" name="Check Box 3" hidden="1">
              <a:extLst>
                <a:ext uri="{63B3BB69-23CF-44E3-9099-C40C66FF867C}">
                  <a14:compatExt spid="_x0000_s98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14</xdr:row>
          <xdr:rowOff>9525</xdr:rowOff>
        </xdr:from>
        <xdr:to>
          <xdr:col>10</xdr:col>
          <xdr:colOff>438150</xdr:colOff>
          <xdr:row>14</xdr:row>
          <xdr:rowOff>200025</xdr:rowOff>
        </xdr:to>
        <xdr:sp macro="" textlink="">
          <xdr:nvSpPr>
            <xdr:cNvPr id="98485" name="Check Box 3" hidden="1">
              <a:extLst>
                <a:ext uri="{63B3BB69-23CF-44E3-9099-C40C66FF867C}">
                  <a14:compatExt spid="_x0000_s98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142875</xdr:colOff>
          <xdr:row>15</xdr:row>
          <xdr:rowOff>9525</xdr:rowOff>
        </xdr:from>
        <xdr:to>
          <xdr:col>10</xdr:col>
          <xdr:colOff>438150</xdr:colOff>
          <xdr:row>15</xdr:row>
          <xdr:rowOff>200025</xdr:rowOff>
        </xdr:to>
        <xdr:sp macro="" textlink="">
          <xdr:nvSpPr>
            <xdr:cNvPr id="98486" name="Check Box 3" hidden="1">
              <a:extLst>
                <a:ext uri="{63B3BB69-23CF-44E3-9099-C40C66FF867C}">
                  <a14:compatExt spid="_x0000_s98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6</xdr:row>
          <xdr:rowOff>9525</xdr:rowOff>
        </xdr:from>
        <xdr:to>
          <xdr:col>11</xdr:col>
          <xdr:colOff>514350</xdr:colOff>
          <xdr:row>6</xdr:row>
          <xdr:rowOff>190500</xdr:rowOff>
        </xdr:to>
        <xdr:sp macro="" textlink="">
          <xdr:nvSpPr>
            <xdr:cNvPr id="98348" name="Check Box 44" hidden="1">
              <a:extLst>
                <a:ext uri="{63B3BB69-23CF-44E3-9099-C40C66FF867C}">
                  <a14:compatExt spid="_x0000_s98348"/>
                </a:ext>
                <a:ext uri="{FF2B5EF4-FFF2-40B4-BE49-F238E27FC236}">
                  <a16:creationId xmlns:a16="http://schemas.microsoft.com/office/drawing/2014/main" xmlns="" id="{00000000-0008-0000-0200-00002C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7</xdr:row>
          <xdr:rowOff>19050</xdr:rowOff>
        </xdr:from>
        <xdr:to>
          <xdr:col>11</xdr:col>
          <xdr:colOff>514350</xdr:colOff>
          <xdr:row>7</xdr:row>
          <xdr:rowOff>200025</xdr:rowOff>
        </xdr:to>
        <xdr:sp macro="" textlink="">
          <xdr:nvSpPr>
            <xdr:cNvPr id="98349" name="Check Box 45" hidden="1">
              <a:extLst>
                <a:ext uri="{63B3BB69-23CF-44E3-9099-C40C66FF867C}">
                  <a14:compatExt spid="_x0000_s98349"/>
                </a:ext>
                <a:ext uri="{FF2B5EF4-FFF2-40B4-BE49-F238E27FC236}">
                  <a16:creationId xmlns:a16="http://schemas.microsoft.com/office/drawing/2014/main" xmlns="" id="{00000000-0008-0000-0200-00002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11</xdr:row>
          <xdr:rowOff>9525</xdr:rowOff>
        </xdr:from>
        <xdr:to>
          <xdr:col>11</xdr:col>
          <xdr:colOff>514350</xdr:colOff>
          <xdr:row>11</xdr:row>
          <xdr:rowOff>200025</xdr:rowOff>
        </xdr:to>
        <xdr:sp macro="" textlink="">
          <xdr:nvSpPr>
            <xdr:cNvPr id="98350" name="Check Box 46" hidden="1">
              <a:extLst>
                <a:ext uri="{63B3BB69-23CF-44E3-9099-C40C66FF867C}">
                  <a14:compatExt spid="_x0000_s98350"/>
                </a:ext>
                <a:ext uri="{FF2B5EF4-FFF2-40B4-BE49-F238E27FC236}">
                  <a16:creationId xmlns:a16="http://schemas.microsoft.com/office/drawing/2014/main" xmlns="" id="{00000000-0008-0000-0200-00002E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12</xdr:row>
          <xdr:rowOff>9525</xdr:rowOff>
        </xdr:from>
        <xdr:to>
          <xdr:col>11</xdr:col>
          <xdr:colOff>514350</xdr:colOff>
          <xdr:row>12</xdr:row>
          <xdr:rowOff>209550</xdr:rowOff>
        </xdr:to>
        <xdr:sp macro="" textlink="">
          <xdr:nvSpPr>
            <xdr:cNvPr id="98351" name="Check Box 47" hidden="1">
              <a:extLst>
                <a:ext uri="{63B3BB69-23CF-44E3-9099-C40C66FF867C}">
                  <a14:compatExt spid="_x0000_s98351"/>
                </a:ext>
                <a:ext uri="{FF2B5EF4-FFF2-40B4-BE49-F238E27FC236}">
                  <a16:creationId xmlns:a16="http://schemas.microsoft.com/office/drawing/2014/main" xmlns="" id="{00000000-0008-0000-0200-00002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13</xdr:row>
          <xdr:rowOff>19050</xdr:rowOff>
        </xdr:from>
        <xdr:to>
          <xdr:col>11</xdr:col>
          <xdr:colOff>514350</xdr:colOff>
          <xdr:row>13</xdr:row>
          <xdr:rowOff>200025</xdr:rowOff>
        </xdr:to>
        <xdr:sp macro="" textlink="">
          <xdr:nvSpPr>
            <xdr:cNvPr id="98352" name="Check Box 48" hidden="1">
              <a:extLst>
                <a:ext uri="{63B3BB69-23CF-44E3-9099-C40C66FF867C}">
                  <a14:compatExt spid="_x0000_s98352"/>
                </a:ext>
                <a:ext uri="{FF2B5EF4-FFF2-40B4-BE49-F238E27FC236}">
                  <a16:creationId xmlns:a16="http://schemas.microsoft.com/office/drawing/2014/main" xmlns="" id="{00000000-0008-0000-0200-00003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20</xdr:row>
          <xdr:rowOff>9525</xdr:rowOff>
        </xdr:from>
        <xdr:to>
          <xdr:col>11</xdr:col>
          <xdr:colOff>514350</xdr:colOff>
          <xdr:row>20</xdr:row>
          <xdr:rowOff>190500</xdr:rowOff>
        </xdr:to>
        <xdr:sp macro="" textlink="">
          <xdr:nvSpPr>
            <xdr:cNvPr id="98353" name="Check Box 49" hidden="1">
              <a:extLst>
                <a:ext uri="{63B3BB69-23CF-44E3-9099-C40C66FF867C}">
                  <a14:compatExt spid="_x0000_s98353"/>
                </a:ext>
                <a:ext uri="{FF2B5EF4-FFF2-40B4-BE49-F238E27FC236}">
                  <a16:creationId xmlns:a16="http://schemas.microsoft.com/office/drawing/2014/main" xmlns="" id="{00000000-0008-0000-0200-000031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21</xdr:row>
          <xdr:rowOff>28575</xdr:rowOff>
        </xdr:from>
        <xdr:to>
          <xdr:col>11</xdr:col>
          <xdr:colOff>514350</xdr:colOff>
          <xdr:row>21</xdr:row>
          <xdr:rowOff>209550</xdr:rowOff>
        </xdr:to>
        <xdr:sp macro="" textlink="">
          <xdr:nvSpPr>
            <xdr:cNvPr id="98354" name="Check Box 50" hidden="1">
              <a:extLst>
                <a:ext uri="{63B3BB69-23CF-44E3-9099-C40C66FF867C}">
                  <a14:compatExt spid="_x0000_s98354"/>
                </a:ext>
                <a:ext uri="{FF2B5EF4-FFF2-40B4-BE49-F238E27FC236}">
                  <a16:creationId xmlns:a16="http://schemas.microsoft.com/office/drawing/2014/main" xmlns="" id="{00000000-0008-0000-0200-000032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8</xdr:row>
          <xdr:rowOff>9525</xdr:rowOff>
        </xdr:from>
        <xdr:to>
          <xdr:col>11</xdr:col>
          <xdr:colOff>514350</xdr:colOff>
          <xdr:row>8</xdr:row>
          <xdr:rowOff>190500</xdr:rowOff>
        </xdr:to>
        <xdr:sp macro="" textlink="">
          <xdr:nvSpPr>
            <xdr:cNvPr id="98355" name="Check Box 51" hidden="1">
              <a:extLst>
                <a:ext uri="{63B3BB69-23CF-44E3-9099-C40C66FF867C}">
                  <a14:compatExt spid="_x0000_s98355"/>
                </a:ext>
                <a:ext uri="{FF2B5EF4-FFF2-40B4-BE49-F238E27FC236}">
                  <a16:creationId xmlns:a16="http://schemas.microsoft.com/office/drawing/2014/main" xmlns="" id="{00000000-0008-0000-0200-000033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9</xdr:row>
          <xdr:rowOff>9525</xdr:rowOff>
        </xdr:from>
        <xdr:to>
          <xdr:col>11</xdr:col>
          <xdr:colOff>514350</xdr:colOff>
          <xdr:row>9</xdr:row>
          <xdr:rowOff>190500</xdr:rowOff>
        </xdr:to>
        <xdr:sp macro="" textlink="">
          <xdr:nvSpPr>
            <xdr:cNvPr id="98356" name="Check Box 52" hidden="1">
              <a:extLst>
                <a:ext uri="{63B3BB69-23CF-44E3-9099-C40C66FF867C}">
                  <a14:compatExt spid="_x0000_s98356"/>
                </a:ext>
                <a:ext uri="{FF2B5EF4-FFF2-40B4-BE49-F238E27FC236}">
                  <a16:creationId xmlns:a16="http://schemas.microsoft.com/office/drawing/2014/main" xmlns="" id="{00000000-0008-0000-0200-000034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10</xdr:row>
          <xdr:rowOff>9525</xdr:rowOff>
        </xdr:from>
        <xdr:to>
          <xdr:col>11</xdr:col>
          <xdr:colOff>514350</xdr:colOff>
          <xdr:row>10</xdr:row>
          <xdr:rowOff>190500</xdr:rowOff>
        </xdr:to>
        <xdr:sp macro="" textlink="">
          <xdr:nvSpPr>
            <xdr:cNvPr id="98357" name="Check Box 53" hidden="1">
              <a:extLst>
                <a:ext uri="{63B3BB69-23CF-44E3-9099-C40C66FF867C}">
                  <a14:compatExt spid="_x0000_s98357"/>
                </a:ext>
                <a:ext uri="{FF2B5EF4-FFF2-40B4-BE49-F238E27FC236}">
                  <a16:creationId xmlns:a16="http://schemas.microsoft.com/office/drawing/2014/main" xmlns="" id="{00000000-0008-0000-0200-000035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14</xdr:row>
          <xdr:rowOff>19050</xdr:rowOff>
        </xdr:from>
        <xdr:to>
          <xdr:col>11</xdr:col>
          <xdr:colOff>514350</xdr:colOff>
          <xdr:row>14</xdr:row>
          <xdr:rowOff>200025</xdr:rowOff>
        </xdr:to>
        <xdr:sp macro="" textlink="">
          <xdr:nvSpPr>
            <xdr:cNvPr id="98365" name="Check Box 61" hidden="1">
              <a:extLst>
                <a:ext uri="{63B3BB69-23CF-44E3-9099-C40C66FF867C}">
                  <a14:compatExt spid="_x0000_s98365"/>
                </a:ext>
                <a:ext uri="{FF2B5EF4-FFF2-40B4-BE49-F238E27FC236}">
                  <a16:creationId xmlns:a16="http://schemas.microsoft.com/office/drawing/2014/main" xmlns="" id="{00000000-0008-0000-0200-00003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15</xdr:row>
          <xdr:rowOff>19050</xdr:rowOff>
        </xdr:from>
        <xdr:to>
          <xdr:col>11</xdr:col>
          <xdr:colOff>514350</xdr:colOff>
          <xdr:row>15</xdr:row>
          <xdr:rowOff>200025</xdr:rowOff>
        </xdr:to>
        <xdr:sp macro="" textlink="">
          <xdr:nvSpPr>
            <xdr:cNvPr id="98366" name="Check Box 62" hidden="1">
              <a:extLst>
                <a:ext uri="{63B3BB69-23CF-44E3-9099-C40C66FF867C}">
                  <a14:compatExt spid="_x0000_s98366"/>
                </a:ext>
                <a:ext uri="{FF2B5EF4-FFF2-40B4-BE49-F238E27FC236}">
                  <a16:creationId xmlns:a16="http://schemas.microsoft.com/office/drawing/2014/main" xmlns="" id="{00000000-0008-0000-0200-00003E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16</xdr:row>
          <xdr:rowOff>9525</xdr:rowOff>
        </xdr:from>
        <xdr:to>
          <xdr:col>11</xdr:col>
          <xdr:colOff>514350</xdr:colOff>
          <xdr:row>16</xdr:row>
          <xdr:rowOff>190500</xdr:rowOff>
        </xdr:to>
        <xdr:sp macro="" textlink="">
          <xdr:nvSpPr>
            <xdr:cNvPr id="98368" name="Check Box 64" hidden="1">
              <a:extLst>
                <a:ext uri="{63B3BB69-23CF-44E3-9099-C40C66FF867C}">
                  <a14:compatExt spid="_x0000_s98368"/>
                </a:ext>
                <a:ext uri="{FF2B5EF4-FFF2-40B4-BE49-F238E27FC236}">
                  <a16:creationId xmlns:a16="http://schemas.microsoft.com/office/drawing/2014/main" xmlns="" id="{00000000-0008-0000-0200-00004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17</xdr:row>
          <xdr:rowOff>19050</xdr:rowOff>
        </xdr:from>
        <xdr:to>
          <xdr:col>11</xdr:col>
          <xdr:colOff>514350</xdr:colOff>
          <xdr:row>17</xdr:row>
          <xdr:rowOff>200025</xdr:rowOff>
        </xdr:to>
        <xdr:sp macro="" textlink="">
          <xdr:nvSpPr>
            <xdr:cNvPr id="98369" name="Check Box 65" hidden="1">
              <a:extLst>
                <a:ext uri="{63B3BB69-23CF-44E3-9099-C40C66FF867C}">
                  <a14:compatExt spid="_x0000_s98369"/>
                </a:ext>
                <a:ext uri="{FF2B5EF4-FFF2-40B4-BE49-F238E27FC236}">
                  <a16:creationId xmlns:a16="http://schemas.microsoft.com/office/drawing/2014/main" xmlns="" id="{00000000-0008-0000-0200-000041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18</xdr:row>
          <xdr:rowOff>19050</xdr:rowOff>
        </xdr:from>
        <xdr:to>
          <xdr:col>11</xdr:col>
          <xdr:colOff>514350</xdr:colOff>
          <xdr:row>18</xdr:row>
          <xdr:rowOff>200025</xdr:rowOff>
        </xdr:to>
        <xdr:sp macro="" textlink="">
          <xdr:nvSpPr>
            <xdr:cNvPr id="98370" name="Check Box 66" hidden="1">
              <a:extLst>
                <a:ext uri="{63B3BB69-23CF-44E3-9099-C40C66FF867C}">
                  <a14:compatExt spid="_x0000_s98370"/>
                </a:ext>
                <a:ext uri="{FF2B5EF4-FFF2-40B4-BE49-F238E27FC236}">
                  <a16:creationId xmlns:a16="http://schemas.microsoft.com/office/drawing/2014/main" xmlns="" id="{00000000-0008-0000-0200-000042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22</xdr:row>
          <xdr:rowOff>0</xdr:rowOff>
        </xdr:from>
        <xdr:to>
          <xdr:col>11</xdr:col>
          <xdr:colOff>514350</xdr:colOff>
          <xdr:row>23</xdr:row>
          <xdr:rowOff>0</xdr:rowOff>
        </xdr:to>
        <xdr:sp macro="" textlink="">
          <xdr:nvSpPr>
            <xdr:cNvPr id="98463" name="Check Box 7" hidden="1">
              <a:extLst>
                <a:ext uri="{63B3BB69-23CF-44E3-9099-C40C66FF867C}">
                  <a14:compatExt spid="_x0000_s98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23</xdr:row>
          <xdr:rowOff>0</xdr:rowOff>
        </xdr:from>
        <xdr:to>
          <xdr:col>11</xdr:col>
          <xdr:colOff>514350</xdr:colOff>
          <xdr:row>24</xdr:row>
          <xdr:rowOff>0</xdr:rowOff>
        </xdr:to>
        <xdr:sp macro="" textlink="">
          <xdr:nvSpPr>
            <xdr:cNvPr id="98464" name="Check Box 7" hidden="1">
              <a:extLst>
                <a:ext uri="{63B3BB69-23CF-44E3-9099-C40C66FF867C}">
                  <a14:compatExt spid="_x0000_s98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24</xdr:row>
          <xdr:rowOff>9525</xdr:rowOff>
        </xdr:from>
        <xdr:to>
          <xdr:col>11</xdr:col>
          <xdr:colOff>514350</xdr:colOff>
          <xdr:row>25</xdr:row>
          <xdr:rowOff>0</xdr:rowOff>
        </xdr:to>
        <xdr:sp macro="" textlink="">
          <xdr:nvSpPr>
            <xdr:cNvPr id="98466" name="Check Box 7" hidden="1">
              <a:extLst>
                <a:ext uri="{63B3BB69-23CF-44E3-9099-C40C66FF867C}">
                  <a14:compatExt spid="_x0000_s98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25</xdr:row>
          <xdr:rowOff>19050</xdr:rowOff>
        </xdr:from>
        <xdr:to>
          <xdr:col>11</xdr:col>
          <xdr:colOff>514350</xdr:colOff>
          <xdr:row>26</xdr:row>
          <xdr:rowOff>0</xdr:rowOff>
        </xdr:to>
        <xdr:sp macro="" textlink="">
          <xdr:nvSpPr>
            <xdr:cNvPr id="98467" name="Check Box 7" hidden="1">
              <a:extLst>
                <a:ext uri="{63B3BB69-23CF-44E3-9099-C40C66FF867C}">
                  <a14:compatExt spid="_x0000_s98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26</xdr:row>
          <xdr:rowOff>9525</xdr:rowOff>
        </xdr:from>
        <xdr:to>
          <xdr:col>11</xdr:col>
          <xdr:colOff>514350</xdr:colOff>
          <xdr:row>27</xdr:row>
          <xdr:rowOff>0</xdr:rowOff>
        </xdr:to>
        <xdr:sp macro="" textlink="">
          <xdr:nvSpPr>
            <xdr:cNvPr id="98468" name="Check Box 7" hidden="1">
              <a:extLst>
                <a:ext uri="{63B3BB69-23CF-44E3-9099-C40C66FF867C}">
                  <a14:compatExt spid="_x0000_s98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27</xdr:row>
          <xdr:rowOff>9525</xdr:rowOff>
        </xdr:from>
        <xdr:to>
          <xdr:col>11</xdr:col>
          <xdr:colOff>514350</xdr:colOff>
          <xdr:row>28</xdr:row>
          <xdr:rowOff>0</xdr:rowOff>
        </xdr:to>
        <xdr:sp macro="" textlink="">
          <xdr:nvSpPr>
            <xdr:cNvPr id="98469" name="Check Box 7" hidden="1">
              <a:extLst>
                <a:ext uri="{63B3BB69-23CF-44E3-9099-C40C66FF867C}">
                  <a14:compatExt spid="_x0000_s98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28</xdr:row>
          <xdr:rowOff>9525</xdr:rowOff>
        </xdr:from>
        <xdr:to>
          <xdr:col>11</xdr:col>
          <xdr:colOff>514350</xdr:colOff>
          <xdr:row>29</xdr:row>
          <xdr:rowOff>0</xdr:rowOff>
        </xdr:to>
        <xdr:sp macro="" textlink="">
          <xdr:nvSpPr>
            <xdr:cNvPr id="98470" name="Check Box 7" hidden="1">
              <a:extLst>
                <a:ext uri="{63B3BB69-23CF-44E3-9099-C40C66FF867C}">
                  <a14:compatExt spid="_x0000_s98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29</xdr:row>
          <xdr:rowOff>9525</xdr:rowOff>
        </xdr:from>
        <xdr:to>
          <xdr:col>11</xdr:col>
          <xdr:colOff>514350</xdr:colOff>
          <xdr:row>30</xdr:row>
          <xdr:rowOff>0</xdr:rowOff>
        </xdr:to>
        <xdr:sp macro="" textlink="">
          <xdr:nvSpPr>
            <xdr:cNvPr id="98471" name="Check Box 7" hidden="1">
              <a:extLst>
                <a:ext uri="{63B3BB69-23CF-44E3-9099-C40C66FF867C}">
                  <a14:compatExt spid="_x0000_s98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30</xdr:row>
          <xdr:rowOff>9525</xdr:rowOff>
        </xdr:from>
        <xdr:to>
          <xdr:col>11</xdr:col>
          <xdr:colOff>514350</xdr:colOff>
          <xdr:row>31</xdr:row>
          <xdr:rowOff>0</xdr:rowOff>
        </xdr:to>
        <xdr:sp macro="" textlink="">
          <xdr:nvSpPr>
            <xdr:cNvPr id="98472" name="Check Box 7" hidden="1">
              <a:extLst>
                <a:ext uri="{63B3BB69-23CF-44E3-9099-C40C66FF867C}">
                  <a14:compatExt spid="_x0000_s98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31</xdr:row>
          <xdr:rowOff>9525</xdr:rowOff>
        </xdr:from>
        <xdr:to>
          <xdr:col>11</xdr:col>
          <xdr:colOff>514350</xdr:colOff>
          <xdr:row>32</xdr:row>
          <xdr:rowOff>0</xdr:rowOff>
        </xdr:to>
        <xdr:sp macro="" textlink="">
          <xdr:nvSpPr>
            <xdr:cNvPr id="98473" name="Check Box 7" hidden="1">
              <a:extLst>
                <a:ext uri="{63B3BB69-23CF-44E3-9099-C40C66FF867C}">
                  <a14:compatExt spid="_x0000_s98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32</xdr:row>
          <xdr:rowOff>9525</xdr:rowOff>
        </xdr:from>
        <xdr:to>
          <xdr:col>11</xdr:col>
          <xdr:colOff>514350</xdr:colOff>
          <xdr:row>33</xdr:row>
          <xdr:rowOff>0</xdr:rowOff>
        </xdr:to>
        <xdr:sp macro="" textlink="">
          <xdr:nvSpPr>
            <xdr:cNvPr id="98474" name="Check Box 7" hidden="1">
              <a:extLst>
                <a:ext uri="{63B3BB69-23CF-44E3-9099-C40C66FF867C}">
                  <a14:compatExt spid="_x0000_s98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33</xdr:row>
          <xdr:rowOff>0</xdr:rowOff>
        </xdr:from>
        <xdr:to>
          <xdr:col>11</xdr:col>
          <xdr:colOff>514350</xdr:colOff>
          <xdr:row>34</xdr:row>
          <xdr:rowOff>0</xdr:rowOff>
        </xdr:to>
        <xdr:sp macro="" textlink="">
          <xdr:nvSpPr>
            <xdr:cNvPr id="98475" name="Check Box 7" hidden="1">
              <a:extLst>
                <a:ext uri="{63B3BB69-23CF-44E3-9099-C40C66FF867C}">
                  <a14:compatExt spid="_x0000_s98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34</xdr:row>
          <xdr:rowOff>9525</xdr:rowOff>
        </xdr:from>
        <xdr:to>
          <xdr:col>11</xdr:col>
          <xdr:colOff>514350</xdr:colOff>
          <xdr:row>35</xdr:row>
          <xdr:rowOff>0</xdr:rowOff>
        </xdr:to>
        <xdr:sp macro="" textlink="">
          <xdr:nvSpPr>
            <xdr:cNvPr id="98476" name="Check Box 7" hidden="1">
              <a:extLst>
                <a:ext uri="{63B3BB69-23CF-44E3-9099-C40C66FF867C}">
                  <a14:compatExt spid="_x0000_s98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11</xdr:col>
          <xdr:colOff>514350</xdr:colOff>
          <xdr:row>36</xdr:row>
          <xdr:rowOff>0</xdr:rowOff>
        </xdr:to>
        <xdr:sp macro="" textlink="">
          <xdr:nvSpPr>
            <xdr:cNvPr id="98477" name="Check Box 7" hidden="1">
              <a:extLst>
                <a:ext uri="{63B3BB69-23CF-44E3-9099-C40C66FF867C}">
                  <a14:compatExt spid="_x0000_s98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36</xdr:row>
          <xdr:rowOff>9525</xdr:rowOff>
        </xdr:from>
        <xdr:to>
          <xdr:col>11</xdr:col>
          <xdr:colOff>514350</xdr:colOff>
          <xdr:row>37</xdr:row>
          <xdr:rowOff>0</xdr:rowOff>
        </xdr:to>
        <xdr:sp macro="" textlink="">
          <xdr:nvSpPr>
            <xdr:cNvPr id="98478" name="Check Box 7" hidden="1">
              <a:extLst>
                <a:ext uri="{63B3BB69-23CF-44E3-9099-C40C66FF867C}">
                  <a14:compatExt spid="_x0000_s98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37</xdr:row>
          <xdr:rowOff>9525</xdr:rowOff>
        </xdr:from>
        <xdr:to>
          <xdr:col>11</xdr:col>
          <xdr:colOff>514350</xdr:colOff>
          <xdr:row>38</xdr:row>
          <xdr:rowOff>0</xdr:rowOff>
        </xdr:to>
        <xdr:sp macro="" textlink="">
          <xdr:nvSpPr>
            <xdr:cNvPr id="98479" name="Check Box 7" hidden="1">
              <a:extLst>
                <a:ext uri="{63B3BB69-23CF-44E3-9099-C40C66FF867C}">
                  <a14:compatExt spid="_x0000_s98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38</xdr:row>
          <xdr:rowOff>0</xdr:rowOff>
        </xdr:from>
        <xdr:to>
          <xdr:col>11</xdr:col>
          <xdr:colOff>514350</xdr:colOff>
          <xdr:row>39</xdr:row>
          <xdr:rowOff>0</xdr:rowOff>
        </xdr:to>
        <xdr:sp macro="" textlink="">
          <xdr:nvSpPr>
            <xdr:cNvPr id="98480" name="Check Box 7" hidden="1">
              <a:extLst>
                <a:ext uri="{63B3BB69-23CF-44E3-9099-C40C66FF867C}">
                  <a14:compatExt spid="_x0000_s98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39</xdr:row>
          <xdr:rowOff>9525</xdr:rowOff>
        </xdr:from>
        <xdr:to>
          <xdr:col>11</xdr:col>
          <xdr:colOff>514350</xdr:colOff>
          <xdr:row>40</xdr:row>
          <xdr:rowOff>0</xdr:rowOff>
        </xdr:to>
        <xdr:sp macro="" textlink="">
          <xdr:nvSpPr>
            <xdr:cNvPr id="98481" name="Check Box 7" hidden="1">
              <a:extLst>
                <a:ext uri="{63B3BB69-23CF-44E3-9099-C40C66FF867C}">
                  <a14:compatExt spid="_x0000_s98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40</xdr:row>
          <xdr:rowOff>0</xdr:rowOff>
        </xdr:from>
        <xdr:to>
          <xdr:col>11</xdr:col>
          <xdr:colOff>514350</xdr:colOff>
          <xdr:row>40</xdr:row>
          <xdr:rowOff>219075</xdr:rowOff>
        </xdr:to>
        <xdr:sp macro="" textlink="">
          <xdr:nvSpPr>
            <xdr:cNvPr id="98483" name="Check Box 7" hidden="1">
              <a:extLst>
                <a:ext uri="{63B3BB69-23CF-44E3-9099-C40C66FF867C}">
                  <a14:compatExt spid="_x0000_s98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19</xdr:row>
          <xdr:rowOff>28575</xdr:rowOff>
        </xdr:from>
        <xdr:to>
          <xdr:col>11</xdr:col>
          <xdr:colOff>523875</xdr:colOff>
          <xdr:row>19</xdr:row>
          <xdr:rowOff>180975</xdr:rowOff>
        </xdr:to>
        <xdr:sp macro="" textlink="">
          <xdr:nvSpPr>
            <xdr:cNvPr id="98487" name="Check Box 66" hidden="1">
              <a:extLst>
                <a:ext uri="{63B3BB69-23CF-44E3-9099-C40C66FF867C}">
                  <a14:compatExt spid="_x0000_s98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228600</xdr:colOff>
      <xdr:row>25</xdr:row>
      <xdr:rowOff>47625</xdr:rowOff>
    </xdr:from>
    <xdr:to>
      <xdr:col>22</xdr:col>
      <xdr:colOff>142875</xdr:colOff>
      <xdr:row>34</xdr:row>
      <xdr:rowOff>200025</xdr:rowOff>
    </xdr:to>
    <xdr:pic>
      <xdr:nvPicPr>
        <xdr:cNvPr id="3" name="Picture 4">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57275" y="6619875"/>
          <a:ext cx="5086350" cy="2381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4</xdr:col>
          <xdr:colOff>142875</xdr:colOff>
          <xdr:row>5</xdr:row>
          <xdr:rowOff>38100</xdr:rowOff>
        </xdr:from>
        <xdr:to>
          <xdr:col>5</xdr:col>
          <xdr:colOff>190500</xdr:colOff>
          <xdr:row>6</xdr:row>
          <xdr:rowOff>0</xdr:rowOff>
        </xdr:to>
        <xdr:sp macro="" textlink="">
          <xdr:nvSpPr>
            <xdr:cNvPr id="99332" name="Check Box 4" hidden="1">
              <a:extLst>
                <a:ext uri="{63B3BB69-23CF-44E3-9099-C40C66FF867C}">
                  <a14:compatExt spid="_x0000_s99332"/>
                </a:ext>
                <a:ext uri="{FF2B5EF4-FFF2-40B4-BE49-F238E27FC236}">
                  <a16:creationId xmlns:a16="http://schemas.microsoft.com/office/drawing/2014/main" xmlns="" id="{00000000-0008-0000-0300-000004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28575</xdr:rowOff>
        </xdr:from>
        <xdr:to>
          <xdr:col>5</xdr:col>
          <xdr:colOff>190500</xdr:colOff>
          <xdr:row>6</xdr:row>
          <xdr:rowOff>238125</xdr:rowOff>
        </xdr:to>
        <xdr:sp macro="" textlink="">
          <xdr:nvSpPr>
            <xdr:cNvPr id="99338" name="Check Box 10" hidden="1">
              <a:extLst>
                <a:ext uri="{63B3BB69-23CF-44E3-9099-C40C66FF867C}">
                  <a14:compatExt spid="_x0000_s99338"/>
                </a:ext>
                <a:ext uri="{FF2B5EF4-FFF2-40B4-BE49-F238E27FC236}">
                  <a16:creationId xmlns:a16="http://schemas.microsoft.com/office/drawing/2014/main" xmlns="" id="{00000000-0008-0000-0300-00000A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38100</xdr:rowOff>
        </xdr:from>
        <xdr:to>
          <xdr:col>5</xdr:col>
          <xdr:colOff>190500</xdr:colOff>
          <xdr:row>8</xdr:row>
          <xdr:rowOff>0</xdr:rowOff>
        </xdr:to>
        <xdr:sp macro="" textlink="">
          <xdr:nvSpPr>
            <xdr:cNvPr id="99340" name="Check Box 12" hidden="1">
              <a:extLst>
                <a:ext uri="{63B3BB69-23CF-44E3-9099-C40C66FF867C}">
                  <a14:compatExt spid="_x0000_s99340"/>
                </a:ext>
                <a:ext uri="{FF2B5EF4-FFF2-40B4-BE49-F238E27FC236}">
                  <a16:creationId xmlns:a16="http://schemas.microsoft.com/office/drawing/2014/main" xmlns="" id="{00000000-0008-0000-0300-00000C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8</xdr:row>
          <xdr:rowOff>9525</xdr:rowOff>
        </xdr:from>
        <xdr:to>
          <xdr:col>5</xdr:col>
          <xdr:colOff>190500</xdr:colOff>
          <xdr:row>8</xdr:row>
          <xdr:rowOff>228600</xdr:rowOff>
        </xdr:to>
        <xdr:sp macro="" textlink="">
          <xdr:nvSpPr>
            <xdr:cNvPr id="99341" name="Check Box 13" hidden="1">
              <a:extLst>
                <a:ext uri="{63B3BB69-23CF-44E3-9099-C40C66FF867C}">
                  <a14:compatExt spid="_x0000_s99341"/>
                </a:ext>
                <a:ext uri="{FF2B5EF4-FFF2-40B4-BE49-F238E27FC236}">
                  <a16:creationId xmlns:a16="http://schemas.microsoft.com/office/drawing/2014/main" xmlns="" id="{00000000-0008-0000-0300-00000D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28575</xdr:rowOff>
        </xdr:from>
        <xdr:to>
          <xdr:col>5</xdr:col>
          <xdr:colOff>190500</xdr:colOff>
          <xdr:row>10</xdr:row>
          <xdr:rowOff>0</xdr:rowOff>
        </xdr:to>
        <xdr:sp macro="" textlink="">
          <xdr:nvSpPr>
            <xdr:cNvPr id="99343" name="Check Box 15" hidden="1">
              <a:extLst>
                <a:ext uri="{63B3BB69-23CF-44E3-9099-C40C66FF867C}">
                  <a14:compatExt spid="_x0000_s99343"/>
                </a:ext>
                <a:ext uri="{FF2B5EF4-FFF2-40B4-BE49-F238E27FC236}">
                  <a16:creationId xmlns:a16="http://schemas.microsoft.com/office/drawing/2014/main" xmlns="" id="{00000000-0008-0000-0300-00000F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38100</xdr:rowOff>
        </xdr:from>
        <xdr:to>
          <xdr:col>5</xdr:col>
          <xdr:colOff>190500</xdr:colOff>
          <xdr:row>18</xdr:row>
          <xdr:rowOff>0</xdr:rowOff>
        </xdr:to>
        <xdr:sp macro="" textlink="">
          <xdr:nvSpPr>
            <xdr:cNvPr id="99349" name="Check Box 21" hidden="1">
              <a:extLst>
                <a:ext uri="{63B3BB69-23CF-44E3-9099-C40C66FF867C}">
                  <a14:compatExt spid="_x0000_s99349"/>
                </a:ext>
                <a:ext uri="{FF2B5EF4-FFF2-40B4-BE49-F238E27FC236}">
                  <a16:creationId xmlns:a16="http://schemas.microsoft.com/office/drawing/2014/main" xmlns="" id="{00000000-0008-0000-0300-000015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28575</xdr:rowOff>
        </xdr:from>
        <xdr:to>
          <xdr:col>5</xdr:col>
          <xdr:colOff>190500</xdr:colOff>
          <xdr:row>18</xdr:row>
          <xdr:rowOff>238125</xdr:rowOff>
        </xdr:to>
        <xdr:sp macro="" textlink="">
          <xdr:nvSpPr>
            <xdr:cNvPr id="99350" name="Check Box 22" hidden="1">
              <a:extLst>
                <a:ext uri="{63B3BB69-23CF-44E3-9099-C40C66FF867C}">
                  <a14:compatExt spid="_x0000_s99350"/>
                </a:ext>
                <a:ext uri="{FF2B5EF4-FFF2-40B4-BE49-F238E27FC236}">
                  <a16:creationId xmlns:a16="http://schemas.microsoft.com/office/drawing/2014/main" xmlns="" id="{00000000-0008-0000-0300-000016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38100</xdr:rowOff>
        </xdr:from>
        <xdr:to>
          <xdr:col>5</xdr:col>
          <xdr:colOff>190500</xdr:colOff>
          <xdr:row>20</xdr:row>
          <xdr:rowOff>0</xdr:rowOff>
        </xdr:to>
        <xdr:sp macro="" textlink="">
          <xdr:nvSpPr>
            <xdr:cNvPr id="99351" name="Check Box 23" hidden="1">
              <a:extLst>
                <a:ext uri="{63B3BB69-23CF-44E3-9099-C40C66FF867C}">
                  <a14:compatExt spid="_x0000_s99351"/>
                </a:ext>
                <a:ext uri="{FF2B5EF4-FFF2-40B4-BE49-F238E27FC236}">
                  <a16:creationId xmlns:a16="http://schemas.microsoft.com/office/drawing/2014/main" xmlns="" id="{00000000-0008-0000-0300-000017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9525</xdr:rowOff>
        </xdr:from>
        <xdr:to>
          <xdr:col>5</xdr:col>
          <xdr:colOff>190500</xdr:colOff>
          <xdr:row>20</xdr:row>
          <xdr:rowOff>228600</xdr:rowOff>
        </xdr:to>
        <xdr:sp macro="" textlink="">
          <xdr:nvSpPr>
            <xdr:cNvPr id="99352" name="Check Box 24" hidden="1">
              <a:extLst>
                <a:ext uri="{63B3BB69-23CF-44E3-9099-C40C66FF867C}">
                  <a14:compatExt spid="_x0000_s99352"/>
                </a:ext>
                <a:ext uri="{FF2B5EF4-FFF2-40B4-BE49-F238E27FC236}">
                  <a16:creationId xmlns:a16="http://schemas.microsoft.com/office/drawing/2014/main" xmlns="" id="{00000000-0008-0000-0300-000018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28575</xdr:rowOff>
        </xdr:from>
        <xdr:to>
          <xdr:col>5</xdr:col>
          <xdr:colOff>190500</xdr:colOff>
          <xdr:row>22</xdr:row>
          <xdr:rowOff>0</xdr:rowOff>
        </xdr:to>
        <xdr:sp macro="" textlink="">
          <xdr:nvSpPr>
            <xdr:cNvPr id="99353" name="Check Box 25" hidden="1">
              <a:extLst>
                <a:ext uri="{63B3BB69-23CF-44E3-9099-C40C66FF867C}">
                  <a14:compatExt spid="_x0000_s99353"/>
                </a:ext>
                <a:ext uri="{FF2B5EF4-FFF2-40B4-BE49-F238E27FC236}">
                  <a16:creationId xmlns:a16="http://schemas.microsoft.com/office/drawing/2014/main" xmlns="" id="{00000000-0008-0000-0300-000019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2" Type="http://schemas.openxmlformats.org/officeDocument/2006/relationships/drawing" Target="../drawings/drawing3.xml"/><Relationship Id="rId16" Type="http://schemas.openxmlformats.org/officeDocument/2006/relationships/ctrlProp" Target="../ctrlProps/ctrlProp21.xml"/><Relationship Id="rId29" Type="http://schemas.openxmlformats.org/officeDocument/2006/relationships/ctrlProp" Target="../ctrlProps/ctrlProp34.xml"/><Relationship Id="rId107" Type="http://schemas.openxmlformats.org/officeDocument/2006/relationships/ctrlProp" Target="../ctrlProps/ctrlProp112.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102" Type="http://schemas.openxmlformats.org/officeDocument/2006/relationships/ctrlProp" Target="../ctrlProps/ctrlProp107.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95" Type="http://schemas.openxmlformats.org/officeDocument/2006/relationships/ctrlProp" Target="../ctrlProps/ctrlProp100.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100" Type="http://schemas.openxmlformats.org/officeDocument/2006/relationships/ctrlProp" Target="../ctrlProps/ctrlProp105.xml"/><Relationship Id="rId105" Type="http://schemas.openxmlformats.org/officeDocument/2006/relationships/ctrlProp" Target="../ctrlProps/ctrlProp110.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98" Type="http://schemas.openxmlformats.org/officeDocument/2006/relationships/ctrlProp" Target="../ctrlProps/ctrlProp103.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103" Type="http://schemas.openxmlformats.org/officeDocument/2006/relationships/ctrlProp" Target="../ctrlProps/ctrlProp108.xml"/><Relationship Id="rId108" Type="http://schemas.openxmlformats.org/officeDocument/2006/relationships/ctrlProp" Target="../ctrlProps/ctrlProp113.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96" Type="http://schemas.openxmlformats.org/officeDocument/2006/relationships/ctrlProp" Target="../ctrlProps/ctrlProp101.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6" Type="http://schemas.openxmlformats.org/officeDocument/2006/relationships/ctrlProp" Target="../ctrlProps/ctrlProp111.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94" Type="http://schemas.openxmlformats.org/officeDocument/2006/relationships/ctrlProp" Target="../ctrlProps/ctrlProp99.xml"/><Relationship Id="rId99" Type="http://schemas.openxmlformats.org/officeDocument/2006/relationships/ctrlProp" Target="../ctrlProps/ctrlProp104.xml"/><Relationship Id="rId101" Type="http://schemas.openxmlformats.org/officeDocument/2006/relationships/ctrlProp" Target="../ctrlProps/ctrlProp106.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109" Type="http://schemas.openxmlformats.org/officeDocument/2006/relationships/ctrlProp" Target="../ctrlProps/ctrlProp11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97" Type="http://schemas.openxmlformats.org/officeDocument/2006/relationships/ctrlProp" Target="../ctrlProps/ctrlProp102.xml"/><Relationship Id="rId104" Type="http://schemas.openxmlformats.org/officeDocument/2006/relationships/ctrlProp" Target="../ctrlProps/ctrlProp109.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3" Type="http://schemas.openxmlformats.org/officeDocument/2006/relationships/vmlDrawing" Target="../drawings/vmlDrawing4.vml"/><Relationship Id="rId7" Type="http://schemas.openxmlformats.org/officeDocument/2006/relationships/ctrlProp" Target="../ctrlProps/ctrlProp118.xml"/><Relationship Id="rId12" Type="http://schemas.openxmlformats.org/officeDocument/2006/relationships/ctrlProp" Target="../ctrlProps/ctrlProp123.x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trlProp" Target="../ctrlProps/ctrlProp117.xml"/><Relationship Id="rId11" Type="http://schemas.openxmlformats.org/officeDocument/2006/relationships/ctrlProp" Target="../ctrlProps/ctrlProp122.xml"/><Relationship Id="rId5" Type="http://schemas.openxmlformats.org/officeDocument/2006/relationships/ctrlProp" Target="../ctrlProps/ctrlProp116.xml"/><Relationship Id="rId10" Type="http://schemas.openxmlformats.org/officeDocument/2006/relationships/ctrlProp" Target="../ctrlProps/ctrlProp121.xml"/><Relationship Id="rId4" Type="http://schemas.openxmlformats.org/officeDocument/2006/relationships/ctrlProp" Target="../ctrlProps/ctrlProp115.xml"/><Relationship Id="rId9" Type="http://schemas.openxmlformats.org/officeDocument/2006/relationships/ctrlProp" Target="../ctrlProps/ctrlProp12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A1:BJ144"/>
  <sheetViews>
    <sheetView showGridLines="0" tabSelected="1" view="pageBreakPreview" zoomScaleNormal="100" zoomScaleSheetLayoutView="100" workbookViewId="0">
      <selection activeCell="J5" sqref="J5:AB5"/>
    </sheetView>
  </sheetViews>
  <sheetFormatPr defaultRowHeight="13.5"/>
  <cols>
    <col min="1" max="30" width="3.625" style="35" customWidth="1"/>
    <col min="31" max="31" width="8" style="35" hidden="1" customWidth="1"/>
    <col min="32" max="37" width="7.625" style="35" hidden="1" customWidth="1"/>
    <col min="38" max="38" width="3.625" style="35" hidden="1" customWidth="1"/>
    <col min="39" max="40" width="8.625" style="35" hidden="1" customWidth="1"/>
    <col min="41" max="41" width="12.375" style="35" hidden="1" customWidth="1"/>
    <col min="42" max="42" width="8.625" style="35" hidden="1" customWidth="1"/>
    <col min="43" max="43" width="12.625" style="35" hidden="1" customWidth="1"/>
    <col min="44" max="44" width="12.875" style="35" hidden="1" customWidth="1"/>
    <col min="45" max="45" width="2.625" style="35" hidden="1" customWidth="1"/>
    <col min="46" max="46" width="13.625" style="35" hidden="1" customWidth="1"/>
    <col min="47" max="47" width="7.5" style="35" hidden="1" customWidth="1"/>
    <col min="48" max="48" width="9.25" style="35" hidden="1" customWidth="1"/>
    <col min="49" max="49" width="13.625" style="35" hidden="1" customWidth="1"/>
    <col min="50" max="50" width="5.375" style="35" hidden="1" customWidth="1"/>
    <col min="51" max="52" width="8.625" style="35" hidden="1" customWidth="1"/>
    <col min="53" max="62" width="9" style="35" hidden="1" customWidth="1"/>
    <col min="63" max="63" width="9" style="35" customWidth="1"/>
    <col min="64" max="16384" width="9" style="35"/>
  </cols>
  <sheetData>
    <row r="1" spans="1:62" ht="30" customHeight="1">
      <c r="A1" s="447" t="s">
        <v>206</v>
      </c>
      <c r="B1" s="447"/>
      <c r="C1" s="447"/>
      <c r="D1" s="447"/>
      <c r="E1" s="447"/>
      <c r="F1" s="447"/>
      <c r="G1" s="447"/>
      <c r="H1" s="447"/>
      <c r="I1" s="447"/>
      <c r="J1" s="447"/>
      <c r="K1" s="447"/>
      <c r="L1" s="447"/>
      <c r="M1" s="447"/>
      <c r="N1" s="447"/>
      <c r="O1" s="447"/>
      <c r="P1" s="447"/>
      <c r="Q1" s="447"/>
      <c r="R1" s="447"/>
      <c r="S1" s="447"/>
      <c r="T1" s="447"/>
      <c r="U1" s="447"/>
      <c r="V1" s="447"/>
      <c r="W1" s="447"/>
      <c r="X1" s="447"/>
      <c r="Y1" s="447"/>
      <c r="Z1" s="447"/>
      <c r="AA1" s="447"/>
      <c r="AB1" s="447"/>
      <c r="AE1" s="35" t="s">
        <v>240</v>
      </c>
      <c r="AM1" s="162"/>
      <c r="AN1" s="162"/>
      <c r="AO1" s="162"/>
      <c r="AP1" s="163"/>
    </row>
    <row r="2" spans="1:62" ht="24.95" customHeight="1">
      <c r="A2" s="448" t="s">
        <v>341</v>
      </c>
      <c r="B2" s="448"/>
      <c r="C2" s="448"/>
      <c r="D2" s="448"/>
      <c r="E2" s="448"/>
      <c r="F2" s="448"/>
      <c r="G2" s="448"/>
      <c r="H2" s="448"/>
      <c r="I2" s="448"/>
      <c r="J2" s="448"/>
      <c r="K2" s="448"/>
      <c r="L2" s="448"/>
      <c r="M2" s="448"/>
      <c r="N2" s="448"/>
      <c r="O2" s="448"/>
      <c r="P2" s="448"/>
      <c r="Q2" s="448"/>
      <c r="R2" s="448"/>
      <c r="S2" s="448"/>
      <c r="T2" s="448"/>
      <c r="U2" s="448"/>
      <c r="V2" s="448"/>
      <c r="W2" s="448"/>
      <c r="X2" s="448"/>
      <c r="Y2" s="448"/>
      <c r="Z2" s="448"/>
      <c r="AA2" s="448"/>
      <c r="AB2" s="448"/>
      <c r="AE2" s="164">
        <v>1</v>
      </c>
      <c r="AF2" s="165"/>
      <c r="AG2" s="165"/>
      <c r="AM2" s="162"/>
      <c r="AN2" s="162"/>
      <c r="AO2" s="162"/>
      <c r="AP2" s="163"/>
    </row>
    <row r="3" spans="1:62" ht="30" customHeight="1">
      <c r="A3" s="449" t="s">
        <v>38</v>
      </c>
      <c r="B3" s="449"/>
      <c r="C3" s="449"/>
      <c r="D3" s="449"/>
      <c r="E3" s="449"/>
      <c r="F3" s="449"/>
      <c r="G3" s="449"/>
      <c r="H3" s="449"/>
      <c r="I3" s="449"/>
      <c r="J3" s="449"/>
      <c r="K3" s="449"/>
      <c r="L3" s="449"/>
      <c r="M3" s="449"/>
      <c r="N3" s="449"/>
      <c r="O3" s="449"/>
      <c r="P3" s="449"/>
      <c r="Q3" s="449"/>
      <c r="R3" s="449"/>
      <c r="S3" s="449"/>
      <c r="T3" s="449"/>
      <c r="U3" s="449"/>
      <c r="V3" s="449"/>
      <c r="W3" s="449"/>
      <c r="X3" s="449"/>
      <c r="Y3" s="449"/>
      <c r="Z3" s="449"/>
      <c r="AA3" s="449"/>
      <c r="AB3" s="449"/>
      <c r="AF3" s="450" t="s">
        <v>241</v>
      </c>
      <c r="AG3" s="450"/>
      <c r="AH3" s="450"/>
      <c r="AI3" s="450"/>
      <c r="AJ3" s="450"/>
      <c r="AK3" s="450"/>
    </row>
    <row r="4" spans="1:62" ht="30" customHeight="1" thickBot="1">
      <c r="A4" s="36" t="s">
        <v>35</v>
      </c>
      <c r="AE4" s="159"/>
      <c r="AF4" s="451" t="s">
        <v>21</v>
      </c>
      <c r="AG4" s="451"/>
      <c r="AH4" s="451" t="s">
        <v>22</v>
      </c>
      <c r="AI4" s="451"/>
      <c r="AJ4" s="451" t="s">
        <v>23</v>
      </c>
      <c r="AK4" s="451"/>
      <c r="AM4" s="426" t="s">
        <v>242</v>
      </c>
      <c r="AN4" s="426"/>
      <c r="AO4" s="426"/>
      <c r="AP4" s="426"/>
      <c r="AQ4" s="166" t="s">
        <v>115</v>
      </c>
      <c r="AR4" s="166" t="s">
        <v>116</v>
      </c>
    </row>
    <row r="5" spans="1:62" s="38" customFormat="1" ht="30" customHeight="1">
      <c r="A5" s="427" t="s">
        <v>2</v>
      </c>
      <c r="B5" s="428"/>
      <c r="C5" s="428"/>
      <c r="D5" s="428"/>
      <c r="E5" s="428"/>
      <c r="F5" s="428"/>
      <c r="G5" s="428"/>
      <c r="H5" s="429"/>
      <c r="I5" s="37"/>
      <c r="J5" s="430"/>
      <c r="K5" s="430"/>
      <c r="L5" s="430"/>
      <c r="M5" s="430"/>
      <c r="N5" s="430"/>
      <c r="O5" s="430"/>
      <c r="P5" s="430"/>
      <c r="Q5" s="430"/>
      <c r="R5" s="430"/>
      <c r="S5" s="430"/>
      <c r="T5" s="430"/>
      <c r="U5" s="430"/>
      <c r="V5" s="430"/>
      <c r="W5" s="430"/>
      <c r="X5" s="430"/>
      <c r="Y5" s="430"/>
      <c r="Z5" s="430"/>
      <c r="AA5" s="430"/>
      <c r="AB5" s="431"/>
      <c r="AE5" s="159"/>
      <c r="AF5" s="167" t="s">
        <v>243</v>
      </c>
      <c r="AG5" s="167" t="s">
        <v>244</v>
      </c>
      <c r="AH5" s="167" t="s">
        <v>245</v>
      </c>
      <c r="AI5" s="167" t="s">
        <v>244</v>
      </c>
      <c r="AJ5" s="167" t="s">
        <v>245</v>
      </c>
      <c r="AK5" s="167" t="s">
        <v>244</v>
      </c>
      <c r="AM5" s="426" t="s">
        <v>344</v>
      </c>
      <c r="AN5" s="426"/>
      <c r="AO5" s="426"/>
      <c r="AP5" s="168" t="s">
        <v>246</v>
      </c>
      <c r="AQ5" s="169" t="e">
        <f>(AU8*$AX$8*$AN$12+SUM(AU9:AU12)*$AX$9*$AN$13+SUM(AU13:AU16)*$AX$10*$AN$14+SUM(AU17:AU20)*$AX$11*$AN$15+AU21*$AX$12*$AN$16+(SUM(AU22:AU25)*$AX$13+AU26*$AX$14)*$AN$17+(SUM(AU27:AU30)*$AX$13+AU31*$AX$14)*$AN$18+(SUM(AU32:AU35)*$AX$15+AU36*$AX$16)*$AN$19+(SUM(AU37:AU40)*$AX$15+AU41*$AX$16)*$AN$20)/AU6</f>
        <v>#DIV/0!</v>
      </c>
      <c r="AR5" s="169" t="e">
        <f>(AV8*$AX$8*$AN$12+SUM(AV9:AV12)*$AX$9*$AN$13+SUM(AV13:AV16)*$AX$10*$AN$14+SUM(AV17:AV20)*$AX$11*$AN$15+AV21*$AX$12*$AN$16+(SUM(AV22:AV25)*$AX$13+AV26*$AX$14)*$AN$17+(SUM(AV27:AV30)*$AX$13+AV31*$AX$14)*$AN$18+(SUM(AV32:AV35)*$AX$15+AV36*$AX$16)*$AN$19+(SUM(AV37:AV40)*$AX$15+AV41*$AX$16)*$AN$20)/AV6</f>
        <v>#DIV/0!</v>
      </c>
      <c r="AS5" s="35"/>
      <c r="AT5" s="170" t="s">
        <v>247</v>
      </c>
      <c r="AU5" s="170" t="s">
        <v>117</v>
      </c>
      <c r="AV5" s="170" t="s">
        <v>248</v>
      </c>
      <c r="AW5" s="35"/>
      <c r="AX5" s="35"/>
      <c r="AY5" s="171" t="s">
        <v>186</v>
      </c>
      <c r="AZ5" s="172">
        <f>Z6</f>
        <v>0</v>
      </c>
      <c r="BA5" s="35"/>
      <c r="BB5" s="35"/>
      <c r="BC5" s="35"/>
      <c r="BD5" s="35"/>
      <c r="BE5" s="35"/>
      <c r="BF5" s="35"/>
      <c r="BG5" s="35"/>
      <c r="BH5" s="35"/>
      <c r="BI5" s="35"/>
      <c r="BJ5" s="35"/>
    </row>
    <row r="6" spans="1:62" s="38" customFormat="1" ht="30" customHeight="1">
      <c r="A6" s="432" t="s">
        <v>3</v>
      </c>
      <c r="B6" s="433"/>
      <c r="C6" s="433"/>
      <c r="D6" s="433"/>
      <c r="E6" s="433"/>
      <c r="F6" s="433"/>
      <c r="G6" s="433"/>
      <c r="H6" s="434"/>
      <c r="I6" s="39"/>
      <c r="J6" s="435"/>
      <c r="K6" s="435"/>
      <c r="L6" s="435"/>
      <c r="M6" s="435"/>
      <c r="N6" s="435"/>
      <c r="O6" s="435"/>
      <c r="P6" s="435"/>
      <c r="Q6" s="435"/>
      <c r="R6" s="435"/>
      <c r="S6" s="435"/>
      <c r="T6" s="435"/>
      <c r="U6" s="435"/>
      <c r="V6" s="436"/>
      <c r="W6" s="437" t="s">
        <v>65</v>
      </c>
      <c r="X6" s="438"/>
      <c r="Y6" s="438"/>
      <c r="Z6" s="439"/>
      <c r="AA6" s="439"/>
      <c r="AB6" s="440"/>
      <c r="AE6" s="167" t="s">
        <v>25</v>
      </c>
      <c r="AF6" s="167">
        <v>0.46</v>
      </c>
      <c r="AG6" s="173" t="s">
        <v>249</v>
      </c>
      <c r="AH6" s="167">
        <v>0.54</v>
      </c>
      <c r="AI6" s="173" t="s">
        <v>250</v>
      </c>
      <c r="AJ6" s="167">
        <v>0.72</v>
      </c>
      <c r="AK6" s="173" t="s">
        <v>250</v>
      </c>
      <c r="AM6" s="426" t="s">
        <v>119</v>
      </c>
      <c r="AN6" s="426"/>
      <c r="AO6" s="426"/>
      <c r="AP6" s="168" t="s">
        <v>251</v>
      </c>
      <c r="AQ6" s="169" t="e">
        <f>(AU8*$AZ$18*$AP$12+(AU9*$AZ$19+AU10*$AZ$20+AU11*$AZ$21+AU12*$AZ$22)*$AP$13+(AU13*$AZ$19*$AP$14+AU14*$AZ$20*$AP$15+AU15*$AZ$21*$AP$16+AU16*$AZ$22*$AP$17)+(AU17*$AZ$19*$AP$18+AU18*$AZ$20*$AP$19+AU19*$AZ$21*$AP$20+AU20*$AZ$22*$AP$21)+(AU22*$AZ$19+AU23*$AZ$20+AU24*$AZ$21+AU25*$AZ$22)*$AP$22+(AU27*$AZ$19+AU28*$AZ$20+AU29*$AZ$21+AU30*$AZ$22)*$AP$23)/AU6*100</f>
        <v>#N/A</v>
      </c>
      <c r="AR6" s="169" t="e">
        <f>(AV8*$AZ$18*$AP$12+(AV9*$AZ$19+AV10*$AZ$20+AV11*$AZ$21+AV12*$AZ$22)*$AP$13+(AV13*$AZ$19*$AP$14+AV14*$AZ$20*$AP$15+AV15*$AZ$21*$AP$16+AV16*$AZ$22*$AP$17)+(AV17*$AZ$19*$AP$18+AV18*$AZ$20*$AP$19+AV19*$AZ$21*$AP$20+AV20*$AZ$22*$AP$21)+(AV22*$AZ$19+AV23*$AZ$20+AV24*$AZ$21+AV25*$AZ$22)*$AP$22+(AV27*$AZ$19+AV28*$AZ$20+AV29*$AZ$21+AV30*$AZ$22)*$AP$23)/AV6*100</f>
        <v>#N/A</v>
      </c>
      <c r="AS6" s="35"/>
      <c r="AT6" s="35" t="s">
        <v>252</v>
      </c>
      <c r="AU6" s="174">
        <v>266.10000000000002</v>
      </c>
      <c r="AV6" s="174">
        <v>275.69</v>
      </c>
      <c r="AW6" s="35"/>
      <c r="AX6" s="35"/>
      <c r="AY6" s="35" t="s">
        <v>187</v>
      </c>
      <c r="AZ6" s="35"/>
      <c r="BA6" s="35"/>
      <c r="BB6" s="35"/>
      <c r="BC6" s="35"/>
      <c r="BD6" s="35"/>
      <c r="BE6" s="35" t="s">
        <v>185</v>
      </c>
      <c r="BF6" s="35"/>
      <c r="BG6" s="35"/>
      <c r="BH6" s="35"/>
      <c r="BI6" s="35"/>
      <c r="BJ6" s="35"/>
    </row>
    <row r="7" spans="1:62" s="38" customFormat="1" ht="30" customHeight="1">
      <c r="A7" s="441" t="s">
        <v>4</v>
      </c>
      <c r="B7" s="442"/>
      <c r="C7" s="442"/>
      <c r="D7" s="442"/>
      <c r="E7" s="442"/>
      <c r="F7" s="442"/>
      <c r="G7" s="442"/>
      <c r="H7" s="443"/>
      <c r="I7" s="40"/>
      <c r="J7" s="41"/>
      <c r="K7" s="41"/>
      <c r="L7" s="444" t="s">
        <v>5</v>
      </c>
      <c r="M7" s="444"/>
      <c r="N7" s="445"/>
      <c r="O7" s="445"/>
      <c r="P7" s="41" t="s">
        <v>0</v>
      </c>
      <c r="Q7" s="444" t="s">
        <v>6</v>
      </c>
      <c r="R7" s="444"/>
      <c r="S7" s="445"/>
      <c r="T7" s="445"/>
      <c r="U7" s="41" t="s">
        <v>0</v>
      </c>
      <c r="V7" s="41"/>
      <c r="W7" s="41"/>
      <c r="X7" s="41"/>
      <c r="Y7" s="41"/>
      <c r="Z7" s="41"/>
      <c r="AA7" s="41"/>
      <c r="AB7" s="42"/>
      <c r="AE7" s="167" t="s">
        <v>26</v>
      </c>
      <c r="AF7" s="167">
        <v>0.46</v>
      </c>
      <c r="AG7" s="173" t="s">
        <v>253</v>
      </c>
      <c r="AH7" s="167">
        <v>0.54</v>
      </c>
      <c r="AI7" s="173" t="s">
        <v>253</v>
      </c>
      <c r="AJ7" s="167">
        <v>0.72</v>
      </c>
      <c r="AK7" s="173" t="s">
        <v>253</v>
      </c>
      <c r="AM7" s="426" t="s">
        <v>118</v>
      </c>
      <c r="AN7" s="426"/>
      <c r="AO7" s="426"/>
      <c r="AP7" s="168" t="s">
        <v>254</v>
      </c>
      <c r="AQ7" s="169" t="e">
        <f>(AU8*$BF$18*$AR$12+(AU9*$BF$19+AU10*$BF$20+AU11*$BF$21+AU12*$BF$22)*$AR$13+(AU13*$BF$19*$AR$14+AU14*$BF$20*$AR$15+AU15*$BF$21*$AR$16+AU16*$BF$22*$AR$17)+(AU17*$BF$19*$AR$18+AU18*$BF$20*$AR$19+AU19*$BF$21*$AR$20+AU20*$BF$22*$AR$21)+(AU22*$BF$19+AU23*$BF$20+AU24*$BF$21+AU25*$BF$22)*$AR$22+(AU27*$BF$19+AU28*$BF$20+AU29*$BF$21+AU30*$BF$22)*$AR$23)/AU6*100</f>
        <v>#N/A</v>
      </c>
      <c r="AR7" s="169" t="e">
        <f>(AV8*$BF$18*$AR$12+(AV9*$BF$19+AV10*$BF$20+AV11*$BF$21+AV12*$BF$22)*$AR$13+(AV13*$BF$19*$AR$14+AV14*$BF$20*$AR$15+AV15*$BF$21*$AR$16+AV16*$BF$22*$AR$17)+(AV17*$BF$19*$AR$18+AV18*$BF$20*$AR$19+AV19*$BF$21*$AR$20+AV20*$BF$22*$AR$21)+(AV22*$BF$19+AV23*$BF$20+AV24*$BF$21+AV25*$BF$22)*$AR$22+(AV27*$BF$19+AV28*$BF$20+AV29*$BF$21+AV30*$BF$22)*$AR$23)/AV6*100</f>
        <v>#N/A</v>
      </c>
      <c r="AS7" s="35"/>
      <c r="AT7" s="35" t="s">
        <v>255</v>
      </c>
      <c r="AU7" s="174">
        <v>90</v>
      </c>
      <c r="AV7" s="174">
        <v>90</v>
      </c>
      <c r="AW7" s="170" t="s">
        <v>120</v>
      </c>
      <c r="AX7" s="170" t="s">
        <v>121</v>
      </c>
      <c r="AY7" s="175"/>
      <c r="AZ7" s="176" t="s">
        <v>122</v>
      </c>
      <c r="BA7" s="176" t="s">
        <v>256</v>
      </c>
      <c r="BB7" s="176" t="s">
        <v>257</v>
      </c>
      <c r="BC7" s="176" t="s">
        <v>258</v>
      </c>
      <c r="BD7" s="176" t="s">
        <v>259</v>
      </c>
      <c r="BE7" s="177"/>
      <c r="BF7" s="178" t="s">
        <v>122</v>
      </c>
      <c r="BG7" s="178" t="s">
        <v>260</v>
      </c>
      <c r="BH7" s="178" t="s">
        <v>257</v>
      </c>
      <c r="BI7" s="178" t="s">
        <v>258</v>
      </c>
      <c r="BJ7" s="178" t="s">
        <v>259</v>
      </c>
    </row>
    <row r="8" spans="1:62" s="38" customFormat="1" ht="30" customHeight="1">
      <c r="A8" s="441" t="s">
        <v>36</v>
      </c>
      <c r="B8" s="442"/>
      <c r="C8" s="442"/>
      <c r="D8" s="442"/>
      <c r="E8" s="442"/>
      <c r="F8" s="442"/>
      <c r="G8" s="442"/>
      <c r="H8" s="443"/>
      <c r="I8" s="455" t="s">
        <v>366</v>
      </c>
      <c r="J8" s="456"/>
      <c r="K8" s="456"/>
      <c r="L8" s="456"/>
      <c r="M8" s="457"/>
      <c r="N8" s="458" t="s">
        <v>348</v>
      </c>
      <c r="O8" s="459"/>
      <c r="P8" s="459"/>
      <c r="Q8" s="459"/>
      <c r="R8" s="460"/>
      <c r="S8" s="458" t="s">
        <v>367</v>
      </c>
      <c r="T8" s="459"/>
      <c r="U8" s="459"/>
      <c r="V8" s="459"/>
      <c r="W8" s="460"/>
      <c r="X8" s="458" t="s">
        <v>37</v>
      </c>
      <c r="Y8" s="459"/>
      <c r="Z8" s="459"/>
      <c r="AA8" s="459"/>
      <c r="AB8" s="461"/>
      <c r="AE8" s="167" t="s">
        <v>27</v>
      </c>
      <c r="AF8" s="167">
        <v>0.56000000000000005</v>
      </c>
      <c r="AG8" s="173" t="s">
        <v>261</v>
      </c>
      <c r="AH8" s="167">
        <v>1.04</v>
      </c>
      <c r="AI8" s="173" t="s">
        <v>261</v>
      </c>
      <c r="AJ8" s="167">
        <v>1.21</v>
      </c>
      <c r="AK8" s="173" t="s">
        <v>261</v>
      </c>
      <c r="AM8" s="35"/>
      <c r="AN8" s="35"/>
      <c r="AO8" s="35"/>
      <c r="AP8" s="35"/>
      <c r="AQ8" s="35"/>
      <c r="AR8" s="35"/>
      <c r="AS8" s="35"/>
      <c r="AT8" s="179" t="s">
        <v>123</v>
      </c>
      <c r="AU8" s="174">
        <v>50.85</v>
      </c>
      <c r="AV8" s="174">
        <v>50.85</v>
      </c>
      <c r="AW8" s="179" t="s">
        <v>124</v>
      </c>
      <c r="AX8" s="180">
        <v>1</v>
      </c>
      <c r="AY8" s="175" t="s">
        <v>186</v>
      </c>
      <c r="AZ8" s="179" t="s">
        <v>129</v>
      </c>
      <c r="BA8" s="181" t="s">
        <v>130</v>
      </c>
      <c r="BB8" s="181" t="s">
        <v>131</v>
      </c>
      <c r="BC8" s="181" t="s">
        <v>132</v>
      </c>
      <c r="BD8" s="181" t="s">
        <v>133</v>
      </c>
      <c r="BE8" s="177" t="s">
        <v>186</v>
      </c>
      <c r="BF8" s="179" t="s">
        <v>125</v>
      </c>
      <c r="BG8" s="181" t="s">
        <v>126</v>
      </c>
      <c r="BH8" s="181" t="s">
        <v>127</v>
      </c>
      <c r="BI8" s="181" t="s">
        <v>128</v>
      </c>
      <c r="BJ8" s="181" t="s">
        <v>262</v>
      </c>
    </row>
    <row r="9" spans="1:62" s="38" customFormat="1" ht="30" customHeight="1">
      <c r="A9" s="452"/>
      <c r="B9" s="453"/>
      <c r="C9" s="453"/>
      <c r="D9" s="453"/>
      <c r="E9" s="453"/>
      <c r="F9" s="453"/>
      <c r="G9" s="453"/>
      <c r="H9" s="454"/>
      <c r="I9" s="43"/>
      <c r="J9" s="462"/>
      <c r="K9" s="462"/>
      <c r="L9" s="462"/>
      <c r="M9" s="44" t="s">
        <v>263</v>
      </c>
      <c r="N9" s="45"/>
      <c r="O9" s="462"/>
      <c r="P9" s="462"/>
      <c r="Q9" s="462"/>
      <c r="R9" s="44" t="s">
        <v>263</v>
      </c>
      <c r="S9" s="46"/>
      <c r="T9" s="463">
        <f>Y9-J9-O9</f>
        <v>0</v>
      </c>
      <c r="U9" s="463"/>
      <c r="V9" s="463"/>
      <c r="W9" s="44" t="s">
        <v>263</v>
      </c>
      <c r="X9" s="47"/>
      <c r="Y9" s="406"/>
      <c r="Z9" s="406"/>
      <c r="AA9" s="406"/>
      <c r="AB9" s="48" t="s">
        <v>263</v>
      </c>
      <c r="AE9" s="167" t="s">
        <v>28</v>
      </c>
      <c r="AF9" s="167">
        <v>0.75</v>
      </c>
      <c r="AG9" s="173" t="s">
        <v>261</v>
      </c>
      <c r="AH9" s="167">
        <v>1.25</v>
      </c>
      <c r="AI9" s="173" t="s">
        <v>261</v>
      </c>
      <c r="AJ9" s="167">
        <v>1.47</v>
      </c>
      <c r="AK9" s="173" t="s">
        <v>261</v>
      </c>
      <c r="AO9" s="35"/>
      <c r="AP9" s="35"/>
      <c r="AQ9" s="35"/>
      <c r="AR9" s="35"/>
      <c r="AS9" s="35"/>
      <c r="AT9" s="181" t="s">
        <v>264</v>
      </c>
      <c r="AU9" s="174">
        <v>30.47</v>
      </c>
      <c r="AV9" s="174">
        <v>30.47</v>
      </c>
      <c r="AW9" s="181" t="s">
        <v>134</v>
      </c>
      <c r="AX9" s="180">
        <v>1</v>
      </c>
      <c r="AY9" s="182" t="s">
        <v>25</v>
      </c>
      <c r="AZ9" s="183">
        <v>1</v>
      </c>
      <c r="BA9" s="184">
        <v>0.52600000000000002</v>
      </c>
      <c r="BB9" s="184">
        <v>0.41099999999999998</v>
      </c>
      <c r="BC9" s="184">
        <v>0.43</v>
      </c>
      <c r="BD9" s="184">
        <v>0.56000000000000005</v>
      </c>
      <c r="BE9" s="185" t="s">
        <v>25</v>
      </c>
      <c r="BF9" s="186">
        <v>1</v>
      </c>
      <c r="BG9" s="187">
        <v>0.79</v>
      </c>
      <c r="BH9" s="187">
        <v>0.32500000000000001</v>
      </c>
      <c r="BI9" s="187">
        <v>0.33300000000000002</v>
      </c>
      <c r="BJ9" s="187">
        <v>0.82299999999999995</v>
      </c>
    </row>
    <row r="10" spans="1:62" s="38" customFormat="1" ht="28.5" customHeight="1" thickBot="1">
      <c r="A10" s="407" t="s">
        <v>204</v>
      </c>
      <c r="B10" s="408"/>
      <c r="C10" s="408"/>
      <c r="D10" s="408"/>
      <c r="E10" s="408"/>
      <c r="F10" s="408"/>
      <c r="G10" s="408"/>
      <c r="H10" s="409"/>
      <c r="I10" s="188"/>
      <c r="J10" s="189" t="s">
        <v>265</v>
      </c>
      <c r="K10" s="190"/>
      <c r="L10" s="191"/>
      <c r="M10" s="191"/>
      <c r="N10" s="188"/>
      <c r="O10" s="189" t="s">
        <v>266</v>
      </c>
      <c r="P10" s="191"/>
      <c r="Q10" s="191"/>
      <c r="R10" s="191"/>
      <c r="S10" s="188"/>
      <c r="T10" s="189" t="s">
        <v>267</v>
      </c>
      <c r="U10" s="191"/>
      <c r="V10" s="191"/>
      <c r="W10" s="191"/>
      <c r="X10" s="191"/>
      <c r="Y10" s="189"/>
      <c r="Z10" s="189"/>
      <c r="AA10" s="189"/>
      <c r="AB10" s="192"/>
      <c r="AE10" s="167" t="s">
        <v>29</v>
      </c>
      <c r="AF10" s="167">
        <v>0.87</v>
      </c>
      <c r="AG10" s="173">
        <v>3</v>
      </c>
      <c r="AH10" s="167">
        <v>1.54</v>
      </c>
      <c r="AI10" s="173">
        <v>4</v>
      </c>
      <c r="AJ10" s="167">
        <v>1.67</v>
      </c>
      <c r="AK10" s="173" t="s">
        <v>261</v>
      </c>
      <c r="AM10" s="35"/>
      <c r="AN10" s="35"/>
      <c r="AO10" s="193" t="s">
        <v>49</v>
      </c>
      <c r="AP10" s="35"/>
      <c r="AQ10" s="194" t="s">
        <v>50</v>
      </c>
      <c r="AR10" s="35"/>
      <c r="AS10" s="35"/>
      <c r="AT10" s="181" t="s">
        <v>135</v>
      </c>
      <c r="AU10" s="174">
        <v>22.37</v>
      </c>
      <c r="AV10" s="174">
        <v>22.37</v>
      </c>
      <c r="AW10" s="195" t="s">
        <v>136</v>
      </c>
      <c r="AX10" s="180">
        <v>1</v>
      </c>
      <c r="AY10" s="182" t="s">
        <v>26</v>
      </c>
      <c r="AZ10" s="183">
        <v>1</v>
      </c>
      <c r="BA10" s="184">
        <v>0.54800000000000004</v>
      </c>
      <c r="BB10" s="184">
        <v>0.42799999999999999</v>
      </c>
      <c r="BC10" s="184">
        <v>0.41199999999999998</v>
      </c>
      <c r="BD10" s="184">
        <v>0.52700000000000002</v>
      </c>
      <c r="BE10" s="185" t="s">
        <v>26</v>
      </c>
      <c r="BF10" s="186">
        <v>1</v>
      </c>
      <c r="BG10" s="187">
        <v>0.753</v>
      </c>
      <c r="BH10" s="187">
        <v>0.34100000000000003</v>
      </c>
      <c r="BI10" s="187">
        <v>0.34100000000000003</v>
      </c>
      <c r="BJ10" s="187">
        <v>0.76600000000000001</v>
      </c>
    </row>
    <row r="11" spans="1:62" s="38" customFormat="1" ht="28.5" customHeight="1">
      <c r="A11" s="410" t="s">
        <v>349</v>
      </c>
      <c r="B11" s="410"/>
      <c r="C11" s="410"/>
      <c r="D11" s="410"/>
      <c r="E11" s="410"/>
      <c r="F11" s="410"/>
      <c r="G11" s="410"/>
      <c r="H11" s="410"/>
      <c r="I11" s="410"/>
      <c r="J11" s="410"/>
      <c r="K11" s="410"/>
      <c r="L11" s="410"/>
      <c r="M11" s="410"/>
      <c r="N11" s="410"/>
      <c r="O11" s="410"/>
      <c r="P11" s="410"/>
      <c r="Q11" s="410"/>
      <c r="R11" s="410"/>
      <c r="S11" s="410"/>
      <c r="T11" s="410"/>
      <c r="U11" s="410"/>
      <c r="V11" s="410"/>
      <c r="W11" s="410"/>
      <c r="X11" s="410"/>
      <c r="Y11" s="410"/>
      <c r="Z11" s="410"/>
      <c r="AA11" s="410"/>
      <c r="AB11" s="410"/>
      <c r="AE11" s="167" t="s">
        <v>30</v>
      </c>
      <c r="AF11" s="167">
        <v>0.87</v>
      </c>
      <c r="AG11" s="173">
        <v>2.8</v>
      </c>
      <c r="AH11" s="167">
        <v>1.54</v>
      </c>
      <c r="AI11" s="173">
        <v>3.8</v>
      </c>
      <c r="AJ11" s="167">
        <v>1.67</v>
      </c>
      <c r="AK11" s="173" t="s">
        <v>24</v>
      </c>
      <c r="AM11" s="35" t="s">
        <v>268</v>
      </c>
      <c r="AN11" s="35"/>
      <c r="AO11" s="35" t="s">
        <v>269</v>
      </c>
      <c r="AP11" s="35"/>
      <c r="AQ11" s="35" t="s">
        <v>270</v>
      </c>
      <c r="AR11" s="35"/>
      <c r="AS11" s="35"/>
      <c r="AT11" s="181" t="s">
        <v>137</v>
      </c>
      <c r="AU11" s="174">
        <v>47.92</v>
      </c>
      <c r="AV11" s="174">
        <v>47.92</v>
      </c>
      <c r="AW11" s="196" t="s">
        <v>138</v>
      </c>
      <c r="AX11" s="180">
        <v>1</v>
      </c>
      <c r="AY11" s="182" t="s">
        <v>27</v>
      </c>
      <c r="AZ11" s="183">
        <v>1</v>
      </c>
      <c r="BA11" s="184">
        <v>0.55000000000000004</v>
      </c>
      <c r="BB11" s="184">
        <v>0.44700000000000001</v>
      </c>
      <c r="BC11" s="184">
        <v>0.39</v>
      </c>
      <c r="BD11" s="184">
        <v>0.48699999999999999</v>
      </c>
      <c r="BE11" s="185" t="s">
        <v>27</v>
      </c>
      <c r="BF11" s="186">
        <v>1</v>
      </c>
      <c r="BG11" s="187">
        <v>0.75</v>
      </c>
      <c r="BH11" s="187">
        <v>0.35099999999999998</v>
      </c>
      <c r="BI11" s="187">
        <v>0.34799999999999998</v>
      </c>
      <c r="BJ11" s="187">
        <v>0.751</v>
      </c>
    </row>
    <row r="12" spans="1:62" s="38" customFormat="1" ht="28.5" customHeight="1">
      <c r="A12" s="425" t="s">
        <v>365</v>
      </c>
      <c r="B12" s="425"/>
      <c r="C12" s="425"/>
      <c r="D12" s="425"/>
      <c r="E12" s="425"/>
      <c r="F12" s="425"/>
      <c r="G12" s="425"/>
      <c r="H12" s="425"/>
      <c r="I12" s="425"/>
      <c r="J12" s="425"/>
      <c r="K12" s="425"/>
      <c r="L12" s="425"/>
      <c r="M12" s="425"/>
      <c r="N12" s="425"/>
      <c r="O12" s="425"/>
      <c r="P12" s="425"/>
      <c r="Q12" s="425"/>
      <c r="R12" s="425"/>
      <c r="S12" s="425"/>
      <c r="T12" s="425"/>
      <c r="U12" s="425"/>
      <c r="V12" s="425"/>
      <c r="W12" s="425"/>
      <c r="X12" s="425"/>
      <c r="Y12" s="425"/>
      <c r="Z12" s="425"/>
      <c r="AA12" s="425"/>
      <c r="AB12" s="425"/>
      <c r="AE12" s="167" t="s">
        <v>31</v>
      </c>
      <c r="AF12" s="167">
        <v>0.87</v>
      </c>
      <c r="AG12" s="173">
        <v>2.7</v>
      </c>
      <c r="AH12" s="167">
        <v>1.81</v>
      </c>
      <c r="AI12" s="173">
        <v>4</v>
      </c>
      <c r="AJ12" s="167">
        <v>2.35</v>
      </c>
      <c r="AK12" s="173" t="s">
        <v>24</v>
      </c>
      <c r="AM12" s="179" t="s">
        <v>139</v>
      </c>
      <c r="AN12" s="197">
        <f>外皮の入力!C30</f>
        <v>0</v>
      </c>
      <c r="AO12" s="179" t="s">
        <v>141</v>
      </c>
      <c r="AP12" s="198">
        <f>外皮の入力!D30</f>
        <v>0</v>
      </c>
      <c r="AQ12" s="179" t="s">
        <v>140</v>
      </c>
      <c r="AR12" s="198">
        <f>外皮の入力!E30</f>
        <v>0</v>
      </c>
      <c r="AS12" s="35"/>
      <c r="AT12" s="181" t="s">
        <v>142</v>
      </c>
      <c r="AU12" s="174">
        <v>22.28</v>
      </c>
      <c r="AV12" s="174">
        <v>22.28</v>
      </c>
      <c r="AW12" s="199" t="s">
        <v>143</v>
      </c>
      <c r="AX12" s="180">
        <v>0.7</v>
      </c>
      <c r="AY12" s="182" t="s">
        <v>28</v>
      </c>
      <c r="AZ12" s="183">
        <v>1</v>
      </c>
      <c r="BA12" s="184">
        <v>0.48099999999999998</v>
      </c>
      <c r="BB12" s="184">
        <v>0.40100000000000002</v>
      </c>
      <c r="BC12" s="184">
        <v>0.42599999999999999</v>
      </c>
      <c r="BD12" s="184">
        <v>0.50800000000000001</v>
      </c>
      <c r="BE12" s="185" t="s">
        <v>28</v>
      </c>
      <c r="BF12" s="186">
        <v>1</v>
      </c>
      <c r="BG12" s="187">
        <v>0.72299999999999998</v>
      </c>
      <c r="BH12" s="187">
        <v>0.32600000000000001</v>
      </c>
      <c r="BI12" s="187">
        <v>0.33</v>
      </c>
      <c r="BJ12" s="187">
        <v>0.72399999999999998</v>
      </c>
    </row>
    <row r="13" spans="1:62" s="38" customFormat="1" ht="30" customHeight="1" thickBot="1">
      <c r="A13" s="36" t="s">
        <v>34</v>
      </c>
      <c r="AE13" s="167" t="s">
        <v>32</v>
      </c>
      <c r="AF13" s="167" t="s">
        <v>271</v>
      </c>
      <c r="AG13" s="173">
        <v>3.2</v>
      </c>
      <c r="AH13" s="167" t="s">
        <v>271</v>
      </c>
      <c r="AI13" s="173">
        <v>4.5</v>
      </c>
      <c r="AJ13" s="167" t="s">
        <v>271</v>
      </c>
      <c r="AK13" s="173" t="s">
        <v>271</v>
      </c>
      <c r="AM13" s="181" t="s">
        <v>272</v>
      </c>
      <c r="AN13" s="197">
        <f>外皮の入力!C31</f>
        <v>0</v>
      </c>
      <c r="AO13" s="181" t="s">
        <v>145</v>
      </c>
      <c r="AP13" s="198">
        <f>外皮の入力!D31</f>
        <v>0</v>
      </c>
      <c r="AQ13" s="181" t="s">
        <v>144</v>
      </c>
      <c r="AR13" s="198">
        <f>外皮の入力!E31</f>
        <v>0</v>
      </c>
      <c r="AS13" s="35"/>
      <c r="AT13" s="195" t="s">
        <v>146</v>
      </c>
      <c r="AU13" s="174">
        <v>0</v>
      </c>
      <c r="AV13" s="174">
        <v>0</v>
      </c>
      <c r="AW13" s="200" t="s">
        <v>147</v>
      </c>
      <c r="AX13" s="180">
        <v>1</v>
      </c>
      <c r="AY13" s="182" t="s">
        <v>29</v>
      </c>
      <c r="AZ13" s="183">
        <v>1</v>
      </c>
      <c r="BA13" s="184">
        <v>0.52</v>
      </c>
      <c r="BB13" s="184">
        <v>0.442</v>
      </c>
      <c r="BC13" s="184">
        <v>0.437</v>
      </c>
      <c r="BD13" s="184">
        <v>0.5</v>
      </c>
      <c r="BE13" s="185" t="s">
        <v>29</v>
      </c>
      <c r="BF13" s="186">
        <v>1</v>
      </c>
      <c r="BG13" s="187">
        <v>0.81499999999999995</v>
      </c>
      <c r="BH13" s="187">
        <v>0.29699999999999999</v>
      </c>
      <c r="BI13" s="187">
        <v>0.31</v>
      </c>
      <c r="BJ13" s="187">
        <v>0.84599999999999997</v>
      </c>
    </row>
    <row r="14" spans="1:62" s="38" customFormat="1" ht="30" customHeight="1" thickTop="1" thickBot="1">
      <c r="A14" s="411" t="s">
        <v>273</v>
      </c>
      <c r="B14" s="412"/>
      <c r="C14" s="412"/>
      <c r="D14" s="412"/>
      <c r="E14" s="412"/>
      <c r="F14" s="412"/>
      <c r="G14" s="412"/>
      <c r="H14" s="413"/>
      <c r="I14" s="414" t="s">
        <v>274</v>
      </c>
      <c r="J14" s="415"/>
      <c r="K14" s="416"/>
      <c r="L14" s="417" t="s">
        <v>275</v>
      </c>
      <c r="M14" s="418"/>
      <c r="N14" s="418"/>
      <c r="O14" s="419" t="s">
        <v>276</v>
      </c>
      <c r="P14" s="420"/>
      <c r="Q14" s="421"/>
      <c r="R14" s="415" t="s">
        <v>19</v>
      </c>
      <c r="S14" s="415"/>
      <c r="T14" s="416" t="b">
        <v>1</v>
      </c>
      <c r="U14" s="422" t="s">
        <v>20</v>
      </c>
      <c r="V14" s="422"/>
      <c r="W14" s="422"/>
      <c r="X14" s="423"/>
      <c r="Y14" s="424" t="s">
        <v>33</v>
      </c>
      <c r="Z14" s="422"/>
      <c r="AA14" s="422"/>
      <c r="AB14" s="423"/>
      <c r="AE14" s="52"/>
      <c r="AF14" s="201"/>
      <c r="AG14" s="52"/>
      <c r="AH14" s="201"/>
      <c r="AM14" s="195" t="s">
        <v>277</v>
      </c>
      <c r="AN14" s="197">
        <f>'開口部の入力 (2)'!D28</f>
        <v>0</v>
      </c>
      <c r="AO14" s="195" t="s">
        <v>149</v>
      </c>
      <c r="AP14" s="198">
        <f>'開口部の入力 (2)'!E28</f>
        <v>0</v>
      </c>
      <c r="AQ14" s="195" t="s">
        <v>148</v>
      </c>
      <c r="AR14" s="198">
        <f>'開口部の入力 (2)'!$F$28</f>
        <v>0</v>
      </c>
      <c r="AS14" s="35"/>
      <c r="AT14" s="195" t="s">
        <v>150</v>
      </c>
      <c r="AU14" s="174">
        <v>1.89</v>
      </c>
      <c r="AV14" s="174">
        <v>1.89</v>
      </c>
      <c r="AW14" s="200" t="s">
        <v>278</v>
      </c>
      <c r="AX14" s="180">
        <v>0.7</v>
      </c>
      <c r="AY14" s="182" t="s">
        <v>30</v>
      </c>
      <c r="AZ14" s="183">
        <v>1</v>
      </c>
      <c r="BA14" s="184">
        <v>0.49099999999999999</v>
      </c>
      <c r="BB14" s="184">
        <v>0.42699999999999999</v>
      </c>
      <c r="BC14" s="184">
        <v>0.43099999999999999</v>
      </c>
      <c r="BD14" s="184">
        <v>0.498</v>
      </c>
      <c r="BE14" s="185" t="s">
        <v>30</v>
      </c>
      <c r="BF14" s="186">
        <v>1</v>
      </c>
      <c r="BG14" s="187">
        <v>0.76300000000000001</v>
      </c>
      <c r="BH14" s="187">
        <v>0.317</v>
      </c>
      <c r="BI14" s="187">
        <v>0.32500000000000001</v>
      </c>
      <c r="BJ14" s="187">
        <v>0.83299999999999996</v>
      </c>
    </row>
    <row r="15" spans="1:62" s="38" customFormat="1" ht="30" customHeight="1">
      <c r="A15" s="398" t="s">
        <v>340</v>
      </c>
      <c r="B15" s="399"/>
      <c r="C15" s="399"/>
      <c r="D15" s="399"/>
      <c r="E15" s="399"/>
      <c r="F15" s="399"/>
      <c r="G15" s="399"/>
      <c r="H15" s="400"/>
      <c r="I15" s="401" t="str">
        <f>IF(ISERROR(AQ5),"",ROUNDUP(AQ5,2))</f>
        <v/>
      </c>
      <c r="J15" s="386"/>
      <c r="K15" s="387"/>
      <c r="L15" s="401" t="str">
        <f>IF(ISERROR(AR5),"",ROUNDUP(AR5,2))</f>
        <v/>
      </c>
      <c r="M15" s="402"/>
      <c r="N15" s="402"/>
      <c r="O15" s="403" t="str">
        <f>IF($AE$2=1,I15,IF($AE$2=2,L15,IF(I15&gt;L15,I15,L15)))</f>
        <v/>
      </c>
      <c r="P15" s="404"/>
      <c r="Q15" s="405"/>
      <c r="R15" s="386" t="e">
        <f>IF(AE15=1,AF15,IF(AE15=2,AH15,IF(AE15=3,AJ15,"-")))</f>
        <v>#N/A</v>
      </c>
      <c r="S15" s="386"/>
      <c r="T15" s="387"/>
      <c r="U15" s="386" t="e">
        <f>IF(R15="-","-",(IF(R15&gt;=O15,"適合","不適合")))</f>
        <v>#N/A</v>
      </c>
      <c r="V15" s="386"/>
      <c r="W15" s="386"/>
      <c r="X15" s="387"/>
      <c r="Y15" s="202"/>
      <c r="Z15" s="371" t="s">
        <v>279</v>
      </c>
      <c r="AA15" s="372"/>
      <c r="AB15" s="373"/>
      <c r="AE15" s="137">
        <v>1</v>
      </c>
      <c r="AF15" s="161" t="e">
        <f>VLOOKUP(Z6,$AE$6:$AK$13,2,FALSE)</f>
        <v>#N/A</v>
      </c>
      <c r="AG15" s="203" t="e">
        <f>VLOOKUP(Z6,$AE$6:$AK$13,3,FALSE)</f>
        <v>#N/A</v>
      </c>
      <c r="AH15" s="161" t="e">
        <f>VLOOKUP(Z6,$AE$6:$AK$13,4,FALSE)</f>
        <v>#N/A</v>
      </c>
      <c r="AI15" s="203" t="e">
        <f>VLOOKUP(Z6,$AE$6:$AK$13,5,FALSE)</f>
        <v>#N/A</v>
      </c>
      <c r="AJ15" s="161" t="e">
        <f>VLOOKUP(Z6,$AE$6:$AK$13,6,FALSE)</f>
        <v>#N/A</v>
      </c>
      <c r="AK15" s="161" t="e">
        <f>VLOOKUP(Z6,$AE$6:$AK$13,7,FALSE)</f>
        <v>#N/A</v>
      </c>
      <c r="AM15" s="196" t="s">
        <v>151</v>
      </c>
      <c r="AN15" s="197" t="e">
        <f>開口部の入力!C50</f>
        <v>#DIV/0!</v>
      </c>
      <c r="AO15" s="195" t="s">
        <v>153</v>
      </c>
      <c r="AP15" s="198">
        <f>'開口部の入力 (2)'!E28</f>
        <v>0</v>
      </c>
      <c r="AQ15" s="195" t="s">
        <v>152</v>
      </c>
      <c r="AR15" s="198">
        <f>'開口部の入力 (2)'!$F$28</f>
        <v>0</v>
      </c>
      <c r="AS15" s="35"/>
      <c r="AT15" s="195" t="s">
        <v>154</v>
      </c>
      <c r="AU15" s="174">
        <v>1.62</v>
      </c>
      <c r="AV15" s="174">
        <v>1.62</v>
      </c>
      <c r="AW15" s="204" t="s">
        <v>155</v>
      </c>
      <c r="AX15" s="180">
        <v>1</v>
      </c>
      <c r="AY15" s="182" t="s">
        <v>31</v>
      </c>
      <c r="AZ15" s="183">
        <v>1</v>
      </c>
      <c r="BA15" s="184">
        <v>0.47899999999999998</v>
      </c>
      <c r="BB15" s="184">
        <v>0.40600000000000003</v>
      </c>
      <c r="BC15" s="184">
        <v>0.41499999999999998</v>
      </c>
      <c r="BD15" s="184">
        <v>0.49</v>
      </c>
      <c r="BE15" s="185" t="s">
        <v>31</v>
      </c>
      <c r="BF15" s="186">
        <v>1</v>
      </c>
      <c r="BG15" s="187">
        <v>0.84799999999999998</v>
      </c>
      <c r="BH15" s="187">
        <v>0.28399999999999997</v>
      </c>
      <c r="BI15" s="187">
        <v>0.28100000000000003</v>
      </c>
      <c r="BJ15" s="187">
        <v>0.84299999999999997</v>
      </c>
    </row>
    <row r="16" spans="1:62" s="38" customFormat="1" ht="30" customHeight="1">
      <c r="A16" s="152" t="s">
        <v>280</v>
      </c>
      <c r="B16" s="153"/>
      <c r="C16" s="153"/>
      <c r="D16" s="153"/>
      <c r="E16" s="153"/>
      <c r="F16" s="153"/>
      <c r="G16" s="153"/>
      <c r="H16" s="154"/>
      <c r="I16" s="374" t="str">
        <f>IF(ISERROR(AQ6),"",ROUNDUP(AQ6,1))</f>
        <v/>
      </c>
      <c r="J16" s="375"/>
      <c r="K16" s="376"/>
      <c r="L16" s="374" t="str">
        <f>IF(ISERROR(AR6),"",ROUNDUP(AR6,1))</f>
        <v/>
      </c>
      <c r="M16" s="375"/>
      <c r="N16" s="375"/>
      <c r="O16" s="377" t="e">
        <f>ROUNDUP(IF($AE$2=1,I16,IF($AE$2=2,L16,IF($AE$2=3,IF(O15=I15,I16,L16)))),1)</f>
        <v>#VALUE!</v>
      </c>
      <c r="P16" s="378"/>
      <c r="Q16" s="379"/>
      <c r="R16" s="378" t="e">
        <f>IF(AE15=1,AG15,IF(AE15=2,AI15,IF(AE15=3,AK15,"-")))</f>
        <v>#N/A</v>
      </c>
      <c r="S16" s="378"/>
      <c r="T16" s="380"/>
      <c r="U16" s="381" t="e">
        <f>IF(R16="-","-",(IF(R16&gt;=O16,"適合","不適合")))</f>
        <v>#N/A</v>
      </c>
      <c r="V16" s="381"/>
      <c r="W16" s="381"/>
      <c r="X16" s="382"/>
      <c r="Y16" s="205"/>
      <c r="Z16" s="383" t="s">
        <v>281</v>
      </c>
      <c r="AA16" s="384"/>
      <c r="AB16" s="385"/>
      <c r="AM16" s="199" t="s">
        <v>156</v>
      </c>
      <c r="AN16" s="197">
        <f>外皮の入力!C32</f>
        <v>0</v>
      </c>
      <c r="AO16" s="195" t="s">
        <v>158</v>
      </c>
      <c r="AP16" s="198">
        <f>'開口部の入力 (2)'!E28</f>
        <v>0</v>
      </c>
      <c r="AQ16" s="195" t="s">
        <v>157</v>
      </c>
      <c r="AR16" s="198">
        <f>'開口部の入力 (2)'!$F$28</f>
        <v>0</v>
      </c>
      <c r="AS16" s="35"/>
      <c r="AT16" s="195" t="s">
        <v>159</v>
      </c>
      <c r="AU16" s="174">
        <v>0</v>
      </c>
      <c r="AV16" s="174">
        <v>0</v>
      </c>
      <c r="AW16" s="204" t="s">
        <v>282</v>
      </c>
      <c r="AX16" s="180">
        <v>0.7</v>
      </c>
      <c r="AY16" s="182" t="s">
        <v>32</v>
      </c>
      <c r="AZ16" s="183">
        <v>1</v>
      </c>
      <c r="BA16" s="184">
        <v>0.51700000000000002</v>
      </c>
      <c r="BB16" s="184">
        <v>0.41099999999999998</v>
      </c>
      <c r="BC16" s="184">
        <v>0.41399999999999998</v>
      </c>
      <c r="BD16" s="184">
        <v>0.52800000000000002</v>
      </c>
      <c r="BE16" s="185" t="s">
        <v>32</v>
      </c>
      <c r="BF16" s="206" t="s">
        <v>160</v>
      </c>
      <c r="BG16" s="206" t="s">
        <v>160</v>
      </c>
      <c r="BH16" s="206" t="s">
        <v>160</v>
      </c>
      <c r="BI16" s="206" t="s">
        <v>160</v>
      </c>
      <c r="BJ16" s="206" t="s">
        <v>160</v>
      </c>
    </row>
    <row r="17" spans="1:62" s="38" customFormat="1" ht="30" customHeight="1" thickBot="1">
      <c r="A17" s="155" t="s">
        <v>203</v>
      </c>
      <c r="B17" s="156"/>
      <c r="C17" s="156"/>
      <c r="D17" s="156"/>
      <c r="E17" s="156"/>
      <c r="F17" s="156"/>
      <c r="G17" s="156"/>
      <c r="H17" s="157"/>
      <c r="I17" s="388" t="str">
        <f>IF(ISERROR(AQ7),"-",ROUNDDOWN(AQ7,1))</f>
        <v>-</v>
      </c>
      <c r="J17" s="389"/>
      <c r="K17" s="390"/>
      <c r="L17" s="388" t="str">
        <f>IF(ISERROR(AR7),"-",ROUNDDOWN(AR7,1))</f>
        <v>-</v>
      </c>
      <c r="M17" s="389"/>
      <c r="N17" s="389"/>
      <c r="O17" s="391" t="e">
        <f>ROUNDUP(IF($AE$2=1,I17,IF($AE$2=2,L17,IF($AE$2=3,IF(O15=I15,I17,L17)))),1)</f>
        <v>#VALUE!</v>
      </c>
      <c r="P17" s="392"/>
      <c r="Q17" s="393"/>
      <c r="R17" s="394" t="s">
        <v>283</v>
      </c>
      <c r="S17" s="394"/>
      <c r="T17" s="395"/>
      <c r="U17" s="396" t="s">
        <v>283</v>
      </c>
      <c r="V17" s="396"/>
      <c r="W17" s="396"/>
      <c r="X17" s="397"/>
      <c r="Y17" s="207"/>
      <c r="Z17" s="368" t="s">
        <v>284</v>
      </c>
      <c r="AA17" s="369"/>
      <c r="AB17" s="370"/>
      <c r="AM17" s="200" t="s">
        <v>161</v>
      </c>
      <c r="AN17" s="197">
        <v>0</v>
      </c>
      <c r="AO17" s="195" t="s">
        <v>163</v>
      </c>
      <c r="AP17" s="198">
        <f>'開口部の入力 (2)'!E28</f>
        <v>0</v>
      </c>
      <c r="AQ17" s="195" t="s">
        <v>162</v>
      </c>
      <c r="AR17" s="198">
        <f>'開口部の入力 (2)'!$F$28</f>
        <v>0</v>
      </c>
      <c r="AS17" s="35"/>
      <c r="AT17" s="196" t="s">
        <v>164</v>
      </c>
      <c r="AU17" s="174">
        <v>22.69</v>
      </c>
      <c r="AV17" s="174">
        <v>22.69</v>
      </c>
      <c r="AW17" s="35"/>
      <c r="AX17" s="35"/>
      <c r="AY17" s="35"/>
      <c r="AZ17" s="35"/>
      <c r="BA17" s="35"/>
      <c r="BB17" s="35"/>
      <c r="BC17" s="35"/>
      <c r="BD17" s="35"/>
      <c r="BE17" s="35"/>
      <c r="BF17" s="35"/>
      <c r="BG17" s="35"/>
      <c r="BH17" s="35"/>
      <c r="BI17" s="35"/>
      <c r="BJ17" s="35"/>
    </row>
    <row r="18" spans="1:62" s="38" customFormat="1" ht="22.5" customHeight="1">
      <c r="N18" s="54"/>
      <c r="O18" s="54"/>
      <c r="P18" s="54"/>
      <c r="Q18" s="54"/>
      <c r="R18" s="54"/>
      <c r="S18" s="54"/>
      <c r="T18" s="54"/>
      <c r="U18" s="54"/>
      <c r="V18" s="54"/>
      <c r="W18" s="54"/>
      <c r="X18" s="54"/>
      <c r="Y18" s="55"/>
      <c r="Z18" s="208"/>
      <c r="AA18" s="208"/>
      <c r="AB18" s="209"/>
      <c r="AM18" s="210" t="s">
        <v>285</v>
      </c>
      <c r="AN18" s="197">
        <v>0</v>
      </c>
      <c r="AO18" s="196" t="s">
        <v>167</v>
      </c>
      <c r="AP18" s="198" t="e">
        <f>IF(開口部の入力!$Q$7=TRUE,開口部の入力!E50,開口部の入力!$G$50)</f>
        <v>#DIV/0!</v>
      </c>
      <c r="AQ18" s="196" t="s">
        <v>166</v>
      </c>
      <c r="AR18" s="198" t="e">
        <f>IF(開口部の入力!$Q$7=TRUE,開口部の入力!F50,開口部の入力!$H$50)</f>
        <v>#N/A</v>
      </c>
      <c r="AS18" s="35"/>
      <c r="AT18" s="196" t="s">
        <v>168</v>
      </c>
      <c r="AU18" s="174">
        <v>2.38</v>
      </c>
      <c r="AV18" s="174">
        <v>2.38</v>
      </c>
      <c r="AW18" s="35"/>
      <c r="AX18" s="35"/>
      <c r="AY18" s="179" t="s">
        <v>129</v>
      </c>
      <c r="AZ18" s="211" t="e">
        <f>VLOOKUP($AZ$5,$AY$9:$BD$16,2,0)</f>
        <v>#N/A</v>
      </c>
      <c r="BA18" s="35"/>
      <c r="BB18" s="35"/>
      <c r="BC18" s="35"/>
      <c r="BD18" s="35"/>
      <c r="BE18" s="179" t="s">
        <v>125</v>
      </c>
      <c r="BF18" s="211" t="e">
        <f>VLOOKUP($AZ$5,$BE$9:$BJ$16,2,0)</f>
        <v>#N/A</v>
      </c>
      <c r="BG18" s="35"/>
      <c r="BH18" s="35"/>
      <c r="BI18" s="35"/>
      <c r="BJ18" s="35"/>
    </row>
    <row r="19" spans="1:62" s="38" customFormat="1" ht="30" customHeight="1">
      <c r="A19" s="151" t="s">
        <v>188</v>
      </c>
      <c r="N19" s="54"/>
      <c r="O19" s="54"/>
      <c r="P19" s="54"/>
      <c r="Q19" s="54"/>
      <c r="R19" s="54"/>
      <c r="S19" s="54"/>
      <c r="T19" s="54"/>
      <c r="U19" s="54"/>
      <c r="V19" s="54"/>
      <c r="W19" s="54"/>
      <c r="X19" s="54"/>
      <c r="Y19" s="55"/>
      <c r="Z19" s="208"/>
      <c r="AA19" s="208"/>
      <c r="AB19" s="209"/>
      <c r="AM19" s="204" t="s">
        <v>165</v>
      </c>
      <c r="AN19" s="212">
        <f>土間床等外周の入力!F39</f>
        <v>0</v>
      </c>
      <c r="AO19" s="196" t="s">
        <v>170</v>
      </c>
      <c r="AP19" s="198" t="e">
        <f>IF(開口部の入力!$Q$7=TRUE,開口部の入力!E51,開口部の入力!$G$50)</f>
        <v>#DIV/0!</v>
      </c>
      <c r="AQ19" s="196" t="s">
        <v>169</v>
      </c>
      <c r="AR19" s="198" t="e">
        <f>IF(開口部の入力!$Q$7=TRUE,開口部の入力!F51,開口部の入力!$H$50)</f>
        <v>#N/A</v>
      </c>
      <c r="AS19" s="35"/>
      <c r="AT19" s="196" t="s">
        <v>171</v>
      </c>
      <c r="AU19" s="174">
        <v>3.63</v>
      </c>
      <c r="AV19" s="174">
        <v>3.63</v>
      </c>
      <c r="AW19" s="35"/>
      <c r="AX19" s="35"/>
      <c r="AY19" s="181" t="s">
        <v>130</v>
      </c>
      <c r="AZ19" s="213" t="e">
        <f>VLOOKUP($AZ$5,$AY$9:$BD$16,3,0)</f>
        <v>#N/A</v>
      </c>
      <c r="BA19" s="35"/>
      <c r="BB19" s="35"/>
      <c r="BC19" s="35"/>
      <c r="BD19" s="35"/>
      <c r="BE19" s="181" t="s">
        <v>126</v>
      </c>
      <c r="BF19" s="213" t="e">
        <f>VLOOKUP($AZ$5,$BE$9:$BJ$16,3,0)</f>
        <v>#N/A</v>
      </c>
      <c r="BG19" s="35"/>
      <c r="BH19" s="35"/>
      <c r="BI19" s="35"/>
      <c r="BJ19" s="35"/>
    </row>
    <row r="20" spans="1:62" s="38" customFormat="1" ht="30" customHeight="1">
      <c r="A20" s="367" t="s">
        <v>189</v>
      </c>
      <c r="B20" s="367"/>
      <c r="C20" s="367"/>
      <c r="D20" s="367" t="s">
        <v>286</v>
      </c>
      <c r="E20" s="367"/>
      <c r="F20" s="367"/>
      <c r="G20" s="367"/>
      <c r="H20" s="367"/>
      <c r="I20" s="367"/>
      <c r="J20" s="367"/>
      <c r="K20" s="367"/>
      <c r="S20" s="54"/>
      <c r="T20" s="54"/>
      <c r="U20" s="54"/>
      <c r="V20" s="54"/>
      <c r="W20" s="54"/>
      <c r="X20" s="54"/>
      <c r="Y20" s="55"/>
      <c r="Z20" s="208"/>
      <c r="AA20" s="208"/>
      <c r="AB20" s="209"/>
      <c r="AM20" s="214" t="s">
        <v>287</v>
      </c>
      <c r="AN20" s="212">
        <f>土間床等外周の入力!F38</f>
        <v>0</v>
      </c>
      <c r="AO20" s="196" t="s">
        <v>173</v>
      </c>
      <c r="AP20" s="198" t="e">
        <f>IF(開口部の入力!$Q$7=TRUE,開口部の入力!E52,開口部の入力!$G$50)</f>
        <v>#DIV/0!</v>
      </c>
      <c r="AQ20" s="196" t="s">
        <v>172</v>
      </c>
      <c r="AR20" s="198" t="e">
        <f>IF(開口部の入力!$Q$7=TRUE,開口部の入力!F52,開口部の入力!$H$50)</f>
        <v>#N/A</v>
      </c>
      <c r="AS20" s="35"/>
      <c r="AT20" s="196" t="s">
        <v>174</v>
      </c>
      <c r="AU20" s="174">
        <v>4.37</v>
      </c>
      <c r="AV20" s="174">
        <v>4.37</v>
      </c>
      <c r="AW20" s="35"/>
      <c r="AX20" s="35"/>
      <c r="AY20" s="181" t="s">
        <v>131</v>
      </c>
      <c r="AZ20" s="213" t="e">
        <f>VLOOKUP($AZ$5,$AY$9:$BD$16,4,0)</f>
        <v>#N/A</v>
      </c>
      <c r="BA20" s="35"/>
      <c r="BB20" s="35"/>
      <c r="BC20" s="35"/>
      <c r="BD20" s="35"/>
      <c r="BE20" s="181" t="s">
        <v>127</v>
      </c>
      <c r="BF20" s="213" t="e">
        <f>VLOOKUP($AZ$5,$BE$9:$BJ$16,4,0)</f>
        <v>#N/A</v>
      </c>
      <c r="BG20" s="35"/>
      <c r="BH20" s="35"/>
      <c r="BI20" s="35"/>
      <c r="BJ20" s="35"/>
    </row>
    <row r="21" spans="1:62" s="38" customFormat="1" ht="30" customHeight="1">
      <c r="A21" s="367" t="s">
        <v>190</v>
      </c>
      <c r="B21" s="367"/>
      <c r="C21" s="367"/>
      <c r="D21" s="367" t="s">
        <v>191</v>
      </c>
      <c r="E21" s="367"/>
      <c r="F21" s="367"/>
      <c r="G21" s="367"/>
      <c r="H21" s="367"/>
      <c r="I21" s="367"/>
      <c r="J21" s="367"/>
      <c r="K21" s="367"/>
      <c r="S21" s="54"/>
      <c r="T21" s="54"/>
      <c r="U21" s="54"/>
      <c r="V21" s="54"/>
      <c r="W21" s="54"/>
      <c r="X21" s="54"/>
      <c r="Y21" s="55"/>
      <c r="Z21" s="208"/>
      <c r="AA21" s="208"/>
      <c r="AB21" s="209"/>
      <c r="AM21" s="35"/>
      <c r="AN21" s="35"/>
      <c r="AO21" s="196" t="s">
        <v>288</v>
      </c>
      <c r="AP21" s="198" t="e">
        <f>IF(開口部の入力!$Q$7=TRUE,開口部の入力!E53,開口部の入力!$G$50)</f>
        <v>#DIV/0!</v>
      </c>
      <c r="AQ21" s="196" t="s">
        <v>175</v>
      </c>
      <c r="AR21" s="198" t="e">
        <f>IF(開口部の入力!$Q$7=TRUE,開口部の入力!F53,開口部の入力!$H$50)</f>
        <v>#N/A</v>
      </c>
      <c r="AS21" s="35"/>
      <c r="AT21" s="199" t="s">
        <v>289</v>
      </c>
      <c r="AU21" s="174">
        <v>45.05</v>
      </c>
      <c r="AV21" s="174">
        <v>0</v>
      </c>
      <c r="AW21" s="35"/>
      <c r="AX21" s="35"/>
      <c r="AY21" s="181" t="s">
        <v>132</v>
      </c>
      <c r="AZ21" s="213" t="e">
        <f>VLOOKUP($AZ$5,$AY$9:$BD$16,5,0)</f>
        <v>#N/A</v>
      </c>
      <c r="BA21" s="35"/>
      <c r="BB21" s="35"/>
      <c r="BC21" s="35"/>
      <c r="BD21" s="35"/>
      <c r="BE21" s="181" t="s">
        <v>128</v>
      </c>
      <c r="BF21" s="213" t="e">
        <f>VLOOKUP($AZ$5,$BE$9:$BJ$16,5,0)</f>
        <v>#N/A</v>
      </c>
      <c r="BG21" s="35"/>
      <c r="BH21" s="35"/>
      <c r="BI21" s="35"/>
      <c r="BJ21" s="35"/>
    </row>
    <row r="22" spans="1:62" s="38" customFormat="1" ht="30" customHeight="1">
      <c r="A22" s="367" t="s">
        <v>27</v>
      </c>
      <c r="B22" s="367"/>
      <c r="C22" s="367"/>
      <c r="D22" s="367" t="s">
        <v>192</v>
      </c>
      <c r="E22" s="367"/>
      <c r="F22" s="367"/>
      <c r="G22" s="367"/>
      <c r="H22" s="367"/>
      <c r="I22" s="367"/>
      <c r="J22" s="367"/>
      <c r="K22" s="367"/>
      <c r="S22" s="54"/>
      <c r="T22" s="54"/>
      <c r="U22" s="54"/>
      <c r="V22" s="54"/>
      <c r="W22" s="54"/>
      <c r="X22" s="54"/>
      <c r="Y22" s="55"/>
      <c r="Z22" s="208"/>
      <c r="AA22" s="208"/>
      <c r="AB22" s="209"/>
      <c r="AM22" s="35"/>
      <c r="AN22" s="35"/>
      <c r="AO22" s="199" t="s">
        <v>177</v>
      </c>
      <c r="AP22" s="198">
        <v>0</v>
      </c>
      <c r="AQ22" s="199" t="s">
        <v>176</v>
      </c>
      <c r="AR22" s="198">
        <v>0</v>
      </c>
      <c r="AS22" s="35"/>
      <c r="AT22" s="200" t="s">
        <v>178</v>
      </c>
      <c r="AU22" s="174">
        <v>0</v>
      </c>
      <c r="AV22" s="174">
        <v>5.3</v>
      </c>
      <c r="AW22" s="35"/>
      <c r="AX22" s="35"/>
      <c r="AY22" s="181" t="s">
        <v>133</v>
      </c>
      <c r="AZ22" s="213" t="e">
        <f>VLOOKUP($AZ$5,$AY$9:$BD$16,6,0)</f>
        <v>#N/A</v>
      </c>
      <c r="BA22" s="35"/>
      <c r="BB22" s="35"/>
      <c r="BC22" s="35"/>
      <c r="BD22" s="35"/>
      <c r="BE22" s="181" t="s">
        <v>290</v>
      </c>
      <c r="BF22" s="213" t="e">
        <f>VLOOKUP($AZ$5,$BE$9:$BJ$16,6,0)</f>
        <v>#N/A</v>
      </c>
      <c r="BG22" s="35"/>
      <c r="BH22" s="35"/>
      <c r="BI22" s="35"/>
      <c r="BJ22" s="35"/>
    </row>
    <row r="23" spans="1:62" s="38" customFormat="1" ht="30" customHeight="1">
      <c r="A23" s="367" t="s">
        <v>193</v>
      </c>
      <c r="B23" s="367"/>
      <c r="C23" s="367"/>
      <c r="D23" s="367" t="s">
        <v>194</v>
      </c>
      <c r="E23" s="367"/>
      <c r="F23" s="367"/>
      <c r="G23" s="367"/>
      <c r="H23" s="367"/>
      <c r="I23" s="367"/>
      <c r="J23" s="367"/>
      <c r="K23" s="367"/>
      <c r="S23" s="54"/>
      <c r="T23" s="54"/>
      <c r="U23" s="54"/>
      <c r="V23" s="54"/>
      <c r="W23" s="54"/>
      <c r="X23" s="54"/>
      <c r="Y23" s="55"/>
      <c r="Z23" s="208"/>
      <c r="AA23" s="208"/>
      <c r="AB23" s="209"/>
      <c r="AM23" s="35"/>
      <c r="AN23" s="35"/>
      <c r="AO23" s="215" t="s">
        <v>291</v>
      </c>
      <c r="AP23" s="198">
        <v>0</v>
      </c>
      <c r="AQ23" s="215" t="s">
        <v>292</v>
      </c>
      <c r="AR23" s="198">
        <v>0</v>
      </c>
      <c r="AS23" s="35"/>
      <c r="AT23" s="200" t="s">
        <v>179</v>
      </c>
      <c r="AU23" s="174">
        <v>0.91</v>
      </c>
      <c r="AV23" s="174">
        <v>1.48</v>
      </c>
      <c r="AW23" s="35"/>
      <c r="AX23" s="35"/>
      <c r="AY23" s="35"/>
      <c r="AZ23" s="35"/>
      <c r="BA23" s="35"/>
      <c r="BB23" s="35"/>
      <c r="BC23" s="35"/>
      <c r="BD23" s="35"/>
      <c r="BE23" s="35"/>
      <c r="BF23" s="216"/>
      <c r="BG23" s="35"/>
      <c r="BH23" s="35"/>
      <c r="BI23" s="35"/>
      <c r="BJ23" s="35"/>
    </row>
    <row r="24" spans="1:62" s="38" customFormat="1" ht="23.25" customHeight="1">
      <c r="N24" s="54"/>
      <c r="O24" s="54"/>
      <c r="P24" s="54"/>
      <c r="Q24" s="54"/>
      <c r="R24" s="54"/>
      <c r="S24" s="54"/>
      <c r="T24" s="54"/>
      <c r="U24" s="54"/>
      <c r="V24" s="54"/>
      <c r="W24" s="54"/>
      <c r="X24" s="54"/>
      <c r="Y24" s="55"/>
      <c r="Z24" s="208"/>
      <c r="AA24" s="208"/>
      <c r="AB24" s="209"/>
      <c r="AM24" s="35"/>
      <c r="AN24" s="35"/>
      <c r="AQ24" s="35"/>
      <c r="AR24" s="35"/>
      <c r="AS24" s="35"/>
      <c r="AT24" s="200" t="s">
        <v>180</v>
      </c>
      <c r="AU24" s="174">
        <v>0.91</v>
      </c>
      <c r="AV24" s="174">
        <v>4.62</v>
      </c>
      <c r="AW24" s="35"/>
      <c r="AX24" s="35"/>
      <c r="AY24" s="35"/>
      <c r="AZ24" s="217"/>
      <c r="BA24" s="35"/>
      <c r="BB24" s="35"/>
      <c r="BC24" s="35"/>
      <c r="BD24" s="35"/>
      <c r="BE24" s="35"/>
      <c r="BF24" s="35"/>
      <c r="BG24" s="35"/>
      <c r="BH24" s="35"/>
      <c r="BI24" s="35"/>
      <c r="BJ24" s="35"/>
    </row>
    <row r="25" spans="1:62" s="38" customFormat="1" ht="48.75" customHeight="1">
      <c r="A25" s="363" t="s">
        <v>354</v>
      </c>
      <c r="B25" s="364"/>
      <c r="C25" s="361" t="s">
        <v>350</v>
      </c>
      <c r="D25" s="361"/>
      <c r="E25" s="361"/>
      <c r="F25" s="361"/>
      <c r="G25" s="361"/>
      <c r="H25" s="361"/>
      <c r="I25" s="361"/>
      <c r="J25" s="361"/>
      <c r="K25" s="361"/>
      <c r="L25" s="361"/>
      <c r="M25" s="361"/>
      <c r="N25" s="361"/>
      <c r="O25" s="361"/>
      <c r="P25" s="361"/>
      <c r="Q25" s="361"/>
      <c r="R25" s="361"/>
      <c r="S25" s="361"/>
      <c r="T25" s="361"/>
      <c r="U25" s="361"/>
      <c r="V25" s="361"/>
      <c r="W25" s="361"/>
      <c r="X25" s="361"/>
      <c r="Y25" s="361"/>
      <c r="Z25" s="361"/>
      <c r="AA25" s="361"/>
      <c r="AB25" s="362"/>
      <c r="AM25" s="35"/>
      <c r="AN25" s="35"/>
      <c r="AQ25" s="35"/>
      <c r="AR25" s="35"/>
      <c r="AS25" s="35"/>
      <c r="AT25" s="200" t="s">
        <v>181</v>
      </c>
      <c r="AU25" s="174">
        <v>0</v>
      </c>
      <c r="AV25" s="174">
        <v>2.4</v>
      </c>
      <c r="AW25" s="35"/>
      <c r="AX25" s="35"/>
      <c r="AY25" s="35"/>
      <c r="AZ25" s="35"/>
      <c r="BA25" s="35"/>
      <c r="BB25" s="35"/>
      <c r="BC25" s="35"/>
      <c r="BD25" s="35"/>
      <c r="BE25" s="35"/>
      <c r="BF25" s="35"/>
      <c r="BG25" s="35"/>
      <c r="BH25" s="35"/>
      <c r="BI25" s="35"/>
      <c r="BJ25" s="35"/>
    </row>
    <row r="26" spans="1:62" s="38" customFormat="1" ht="30" customHeight="1">
      <c r="A26" s="365" t="s">
        <v>356</v>
      </c>
      <c r="B26" s="366"/>
      <c r="C26" s="349" t="s">
        <v>352</v>
      </c>
      <c r="D26" s="349"/>
      <c r="E26" s="151"/>
      <c r="F26" s="355" t="s">
        <v>224</v>
      </c>
      <c r="G26" s="356"/>
      <c r="H26" s="218" t="s">
        <v>293</v>
      </c>
      <c r="I26" s="357" t="s">
        <v>351</v>
      </c>
      <c r="J26" s="358"/>
      <c r="K26" s="218" t="s">
        <v>293</v>
      </c>
      <c r="L26" s="359" t="s">
        <v>238</v>
      </c>
      <c r="M26" s="360"/>
      <c r="N26" s="151" t="s">
        <v>357</v>
      </c>
      <c r="O26" s="349"/>
      <c r="P26" s="349"/>
      <c r="Q26" s="349"/>
      <c r="R26" s="349"/>
      <c r="S26" s="349"/>
      <c r="T26" s="349"/>
      <c r="U26" s="349"/>
      <c r="V26" s="349"/>
      <c r="W26" s="349"/>
      <c r="X26" s="349"/>
      <c r="Y26" s="349"/>
      <c r="Z26" s="349"/>
      <c r="AA26" s="349"/>
      <c r="AB26" s="350"/>
      <c r="AM26" s="35"/>
      <c r="AN26" s="35"/>
      <c r="AQ26" s="35"/>
      <c r="AR26" s="35"/>
      <c r="AS26" s="35"/>
      <c r="AT26" s="200" t="s">
        <v>294</v>
      </c>
      <c r="AU26" s="174">
        <v>1.82</v>
      </c>
      <c r="AV26" s="174">
        <v>0</v>
      </c>
      <c r="AW26" s="35"/>
      <c r="AX26" s="35"/>
      <c r="AY26" s="35"/>
      <c r="AZ26" s="35"/>
      <c r="BA26" s="35"/>
      <c r="BB26" s="35"/>
      <c r="BC26" s="35"/>
      <c r="BD26" s="35"/>
      <c r="BE26" s="35"/>
      <c r="BF26" s="35"/>
      <c r="BG26" s="35"/>
      <c r="BH26" s="35"/>
      <c r="BI26" s="35"/>
      <c r="BJ26" s="35"/>
    </row>
    <row r="27" spans="1:62" s="38" customFormat="1" ht="30" customHeight="1">
      <c r="A27" s="353" t="s">
        <v>355</v>
      </c>
      <c r="B27" s="354"/>
      <c r="C27" s="57" t="s">
        <v>353</v>
      </c>
      <c r="D27" s="57"/>
      <c r="E27" s="57"/>
      <c r="F27" s="57"/>
      <c r="G27" s="57"/>
      <c r="H27" s="57"/>
      <c r="I27" s="57"/>
      <c r="J27" s="57"/>
      <c r="K27" s="57"/>
      <c r="L27" s="57"/>
      <c r="M27" s="57"/>
      <c r="N27" s="57"/>
      <c r="O27" s="57"/>
      <c r="P27" s="57"/>
      <c r="Q27" s="57"/>
      <c r="R27" s="57"/>
      <c r="S27" s="57"/>
      <c r="T27" s="57"/>
      <c r="U27" s="57"/>
      <c r="V27" s="57"/>
      <c r="W27" s="57"/>
      <c r="X27" s="57"/>
      <c r="Y27" s="57"/>
      <c r="Z27" s="57"/>
      <c r="AA27" s="57"/>
      <c r="AB27" s="351"/>
      <c r="AM27" s="35"/>
      <c r="AN27" s="35"/>
      <c r="AQ27" s="35"/>
      <c r="AR27" s="35"/>
      <c r="AS27" s="35"/>
      <c r="AT27" s="210" t="s">
        <v>295</v>
      </c>
      <c r="AU27" s="219">
        <v>0</v>
      </c>
      <c r="AV27" s="219">
        <v>0</v>
      </c>
      <c r="AW27" s="35"/>
      <c r="AX27" s="35"/>
      <c r="AY27" s="35"/>
      <c r="AZ27" s="35"/>
      <c r="BA27" s="35"/>
      <c r="BB27" s="35"/>
      <c r="BC27" s="35"/>
      <c r="BD27" s="35"/>
      <c r="BE27" s="35"/>
      <c r="BF27" s="35"/>
      <c r="BG27" s="35"/>
      <c r="BH27" s="35"/>
      <c r="BI27" s="35"/>
      <c r="BJ27" s="35"/>
    </row>
    <row r="28" spans="1:62" s="38" customFormat="1" ht="34.5" customHeight="1">
      <c r="A28" s="446"/>
      <c r="B28" s="446"/>
      <c r="C28" s="446"/>
      <c r="D28" s="446"/>
      <c r="E28" s="446"/>
      <c r="F28" s="446"/>
      <c r="G28" s="446"/>
      <c r="H28" s="446"/>
      <c r="I28" s="446"/>
      <c r="J28" s="446"/>
      <c r="K28" s="446"/>
      <c r="L28" s="446"/>
      <c r="M28" s="446"/>
      <c r="N28" s="446"/>
      <c r="O28" s="446"/>
      <c r="P28" s="446"/>
      <c r="Q28" s="446"/>
      <c r="R28" s="446"/>
      <c r="S28" s="446"/>
      <c r="T28" s="446"/>
      <c r="U28" s="446"/>
      <c r="V28" s="446"/>
      <c r="W28" s="446"/>
      <c r="X28" s="446"/>
      <c r="Y28" s="446"/>
      <c r="Z28" s="446"/>
      <c r="AA28" s="446"/>
      <c r="AB28" s="446"/>
      <c r="AM28" s="35"/>
      <c r="AN28" s="35"/>
      <c r="AQ28" s="35"/>
      <c r="AR28" s="35"/>
      <c r="AS28" s="35"/>
      <c r="AT28" s="210" t="s">
        <v>296</v>
      </c>
      <c r="AU28" s="219">
        <v>0.33</v>
      </c>
      <c r="AV28" s="219">
        <v>0.33</v>
      </c>
      <c r="AW28" s="35"/>
      <c r="AX28" s="35"/>
      <c r="AY28" s="35"/>
      <c r="AZ28" s="35"/>
      <c r="BA28" s="35"/>
      <c r="BB28" s="35"/>
      <c r="BC28" s="35"/>
      <c r="BD28" s="35"/>
      <c r="BE28" s="35"/>
      <c r="BF28" s="35"/>
      <c r="BG28" s="35"/>
      <c r="BH28" s="35"/>
      <c r="BI28" s="35"/>
      <c r="BJ28" s="35"/>
    </row>
    <row r="29" spans="1:62" s="38" customFormat="1" ht="30" customHeight="1">
      <c r="A29" s="446"/>
      <c r="B29" s="446"/>
      <c r="C29" s="446"/>
      <c r="D29" s="446"/>
      <c r="E29" s="446"/>
      <c r="F29" s="446"/>
      <c r="G29" s="446"/>
      <c r="H29" s="446"/>
      <c r="I29" s="446"/>
      <c r="J29" s="446"/>
      <c r="K29" s="446"/>
      <c r="L29" s="446"/>
      <c r="M29" s="446"/>
      <c r="N29" s="446"/>
      <c r="O29" s="446"/>
      <c r="P29" s="446"/>
      <c r="Q29" s="446"/>
      <c r="R29" s="446"/>
      <c r="S29" s="446"/>
      <c r="T29" s="446"/>
      <c r="U29" s="446"/>
      <c r="V29" s="446"/>
      <c r="W29" s="446"/>
      <c r="X29" s="446"/>
      <c r="Y29" s="446"/>
      <c r="Z29" s="446"/>
      <c r="AA29" s="446"/>
      <c r="AB29" s="446"/>
      <c r="AM29" s="35"/>
      <c r="AN29" s="35"/>
      <c r="AQ29" s="35"/>
      <c r="AR29" s="35"/>
      <c r="AS29" s="35"/>
      <c r="AT29" s="210" t="s">
        <v>297</v>
      </c>
      <c r="AU29" s="219">
        <v>0.25</v>
      </c>
      <c r="AV29" s="219">
        <v>0.25</v>
      </c>
      <c r="AW29" s="35"/>
      <c r="AX29" s="35"/>
      <c r="AY29" s="35"/>
      <c r="AZ29" s="35"/>
      <c r="BA29" s="35"/>
      <c r="BB29" s="35"/>
      <c r="BC29" s="35"/>
      <c r="BD29" s="35"/>
      <c r="BE29" s="35"/>
      <c r="BF29" s="35"/>
      <c r="BG29" s="35"/>
      <c r="BH29" s="35"/>
      <c r="BI29" s="35"/>
      <c r="BJ29" s="35"/>
    </row>
    <row r="30" spans="1:62" s="38" customFormat="1" ht="30" customHeight="1">
      <c r="AM30" s="35"/>
      <c r="AN30" s="35"/>
      <c r="AQ30" s="35"/>
      <c r="AR30" s="35"/>
      <c r="AS30" s="35"/>
      <c r="AT30" s="210" t="s">
        <v>298</v>
      </c>
      <c r="AU30" s="219">
        <v>0</v>
      </c>
      <c r="AV30" s="219">
        <v>0</v>
      </c>
      <c r="AW30" s="35"/>
      <c r="AX30" s="35"/>
      <c r="AY30" s="35"/>
      <c r="AZ30" s="35"/>
      <c r="BA30" s="35"/>
      <c r="BB30" s="35"/>
      <c r="BC30" s="35"/>
      <c r="BD30" s="35"/>
      <c r="BE30" s="35"/>
      <c r="BF30" s="35"/>
      <c r="BG30" s="35"/>
      <c r="BH30" s="35"/>
      <c r="BI30" s="35"/>
      <c r="BJ30" s="35"/>
    </row>
    <row r="31" spans="1:62" s="38" customFormat="1" ht="30" customHeight="1">
      <c r="AM31" s="35"/>
      <c r="AN31" s="35"/>
      <c r="AQ31" s="35"/>
      <c r="AR31" s="35"/>
      <c r="AS31" s="35"/>
      <c r="AT31" s="210" t="s">
        <v>299</v>
      </c>
      <c r="AU31" s="219">
        <v>0.56999999999999995</v>
      </c>
      <c r="AV31" s="219">
        <v>0</v>
      </c>
      <c r="AW31" s="35"/>
      <c r="AX31" s="35"/>
      <c r="AY31" s="35"/>
      <c r="AZ31" s="35"/>
      <c r="BA31" s="35"/>
      <c r="BB31" s="35"/>
      <c r="BC31" s="35"/>
      <c r="BD31" s="35"/>
      <c r="BE31" s="35"/>
      <c r="BF31" s="35"/>
      <c r="BG31" s="35"/>
      <c r="BH31" s="35"/>
      <c r="BI31" s="35"/>
      <c r="BJ31" s="35"/>
    </row>
    <row r="32" spans="1:62" s="38" customFormat="1" ht="30" customHeight="1">
      <c r="AT32" s="204" t="s">
        <v>300</v>
      </c>
      <c r="AU32" s="174">
        <v>0</v>
      </c>
      <c r="AV32" s="174">
        <v>10.61</v>
      </c>
    </row>
    <row r="33" spans="46:48" s="38" customFormat="1" ht="30" customHeight="1">
      <c r="AT33" s="204" t="s">
        <v>182</v>
      </c>
      <c r="AU33" s="174">
        <v>1.82</v>
      </c>
      <c r="AV33" s="174">
        <v>2.97</v>
      </c>
    </row>
    <row r="34" spans="46:48" s="38" customFormat="1" ht="30" customHeight="1">
      <c r="AT34" s="204" t="s">
        <v>183</v>
      </c>
      <c r="AU34" s="174">
        <v>1.82</v>
      </c>
      <c r="AV34" s="174">
        <v>9.24</v>
      </c>
    </row>
    <row r="35" spans="46:48" s="38" customFormat="1" ht="30" customHeight="1">
      <c r="AT35" s="204" t="s">
        <v>301</v>
      </c>
      <c r="AU35" s="174">
        <v>0</v>
      </c>
      <c r="AV35" s="174">
        <v>4.79</v>
      </c>
    </row>
    <row r="36" spans="46:48" s="38" customFormat="1" ht="30" customHeight="1">
      <c r="AT36" s="204" t="s">
        <v>184</v>
      </c>
      <c r="AU36" s="174">
        <v>3.64</v>
      </c>
      <c r="AV36" s="174">
        <v>0</v>
      </c>
    </row>
    <row r="37" spans="46:48" s="38" customFormat="1" ht="30" customHeight="1">
      <c r="AT37" s="214" t="s">
        <v>345</v>
      </c>
      <c r="AU37" s="219">
        <v>0</v>
      </c>
      <c r="AV37" s="219">
        <v>0</v>
      </c>
    </row>
    <row r="38" spans="46:48" s="38" customFormat="1" ht="30" customHeight="1">
      <c r="AT38" s="214" t="s">
        <v>302</v>
      </c>
      <c r="AU38" s="219">
        <v>1.82</v>
      </c>
      <c r="AV38" s="219">
        <v>1.82</v>
      </c>
    </row>
    <row r="39" spans="46:48" s="38" customFormat="1" ht="30" customHeight="1">
      <c r="AT39" s="214" t="s">
        <v>303</v>
      </c>
      <c r="AU39" s="219">
        <v>1.37</v>
      </c>
      <c r="AV39" s="219">
        <v>1.37</v>
      </c>
    </row>
    <row r="40" spans="46:48" s="38" customFormat="1" ht="30" customHeight="1">
      <c r="AT40" s="214" t="s">
        <v>304</v>
      </c>
      <c r="AU40" s="219">
        <v>0</v>
      </c>
      <c r="AV40" s="219">
        <v>0</v>
      </c>
    </row>
    <row r="41" spans="46:48" s="38" customFormat="1" ht="30" customHeight="1">
      <c r="AT41" s="214" t="s">
        <v>305</v>
      </c>
      <c r="AU41" s="219">
        <v>3.19</v>
      </c>
      <c r="AV41" s="219">
        <v>0</v>
      </c>
    </row>
    <row r="42" spans="46:48" s="38" customFormat="1" ht="30" customHeight="1"/>
    <row r="43" spans="46:48" s="38" customFormat="1" ht="30" customHeight="1"/>
    <row r="44" spans="46:48" s="38" customFormat="1" ht="30" customHeight="1"/>
    <row r="45" spans="46:48" s="38" customFormat="1" ht="30" customHeight="1"/>
    <row r="46" spans="46:48" s="38" customFormat="1" ht="30" customHeight="1"/>
    <row r="47" spans="46:48" s="38" customFormat="1" ht="30" customHeight="1"/>
    <row r="48" spans="46:48" s="38" customFormat="1" ht="30" customHeight="1"/>
    <row r="49" s="38" customFormat="1" ht="30" customHeight="1"/>
    <row r="50" s="38" customFormat="1" ht="30" customHeight="1"/>
    <row r="51" s="38" customFormat="1" ht="30" customHeight="1"/>
    <row r="52" s="38" customFormat="1" ht="30" customHeight="1"/>
    <row r="53" s="38" customFormat="1" ht="30" customHeight="1"/>
    <row r="54" s="38" customFormat="1" ht="30" customHeight="1"/>
    <row r="55" s="38" customFormat="1" ht="20.100000000000001" customHeight="1"/>
    <row r="56" s="38" customFormat="1" ht="20.100000000000001" customHeight="1"/>
    <row r="57" s="38" customFormat="1" ht="20.100000000000001" customHeight="1"/>
    <row r="58" s="38" customFormat="1" ht="20.100000000000001" customHeight="1"/>
    <row r="59" s="38" customFormat="1" ht="20.100000000000001" customHeight="1"/>
    <row r="60" s="38" customFormat="1" ht="20.100000000000001" customHeight="1"/>
    <row r="61" s="38" customFormat="1" ht="20.100000000000001" customHeight="1"/>
    <row r="62" s="38" customFormat="1" ht="20.100000000000001" customHeight="1"/>
    <row r="63" s="38" customFormat="1" ht="20.100000000000001" customHeight="1"/>
    <row r="64" s="38" customFormat="1" ht="20.100000000000001" customHeight="1"/>
    <row r="65" s="38" customFormat="1" ht="20.100000000000001" customHeight="1"/>
    <row r="66" s="38" customFormat="1" ht="20.100000000000001" customHeight="1"/>
    <row r="67" s="38" customFormat="1" ht="20.100000000000001" customHeight="1"/>
    <row r="68" s="38" customFormat="1" ht="20.100000000000001" customHeight="1"/>
    <row r="69" s="38" customFormat="1" ht="20.100000000000001" customHeight="1"/>
    <row r="70" s="38" customFormat="1" ht="20.100000000000001" customHeight="1"/>
    <row r="71" s="38" customFormat="1" ht="20.100000000000001" customHeight="1"/>
    <row r="72" s="38" customFormat="1" ht="20.100000000000001" customHeight="1"/>
    <row r="73" s="38" customFormat="1" ht="20.100000000000001" customHeight="1"/>
    <row r="74" s="38" customFormat="1" ht="20.100000000000001" customHeight="1"/>
    <row r="75" s="38" customFormat="1" ht="20.100000000000001" customHeight="1"/>
    <row r="76" s="38" customFormat="1" ht="20.100000000000001" customHeight="1"/>
    <row r="77" s="38" customFormat="1" ht="20.100000000000001" customHeight="1"/>
    <row r="78" s="38" customFormat="1" ht="20.100000000000001" customHeight="1"/>
    <row r="79" s="38" customFormat="1" ht="20.100000000000001" customHeight="1"/>
    <row r="80" s="38" customFormat="1" ht="20.100000000000001" customHeight="1"/>
    <row r="81" s="38" customFormat="1" ht="20.100000000000001" customHeight="1"/>
    <row r="82" s="38" customFormat="1" ht="20.100000000000001" customHeight="1"/>
    <row r="83" s="38" customFormat="1" ht="20.100000000000001" customHeight="1"/>
    <row r="84" s="38" customFormat="1" ht="20.100000000000001" customHeight="1"/>
    <row r="85" s="38" customFormat="1" ht="20.100000000000001" customHeight="1"/>
    <row r="86" s="38" customFormat="1" ht="20.100000000000001" customHeight="1"/>
    <row r="87" s="38" customFormat="1" ht="20.100000000000001" customHeight="1"/>
    <row r="88" s="38" customFormat="1" ht="20.100000000000001" customHeight="1"/>
    <row r="89" s="38" customFormat="1" ht="20.100000000000001" customHeight="1"/>
    <row r="90" s="38" customFormat="1" ht="20.100000000000001" customHeight="1"/>
    <row r="91" s="38" customFormat="1" ht="20.100000000000001" customHeight="1"/>
    <row r="92" s="38" customFormat="1" ht="20.100000000000001" customHeight="1"/>
    <row r="93" s="38" customFormat="1" ht="20.100000000000001" customHeight="1"/>
    <row r="94" s="38" customFormat="1" ht="20.100000000000001" customHeight="1"/>
    <row r="95" s="38" customFormat="1" ht="20.100000000000001" customHeight="1"/>
    <row r="96" s="38" customFormat="1" ht="20.100000000000001" customHeight="1"/>
    <row r="97" s="38" customFormat="1" ht="20.100000000000001" customHeight="1"/>
    <row r="98" s="38" customFormat="1" ht="20.100000000000001" customHeight="1"/>
    <row r="99" s="38" customFormat="1" ht="20.100000000000001" customHeight="1"/>
    <row r="100" s="38" customFormat="1" ht="20.100000000000001" customHeight="1"/>
    <row r="101" s="38" customFormat="1" ht="20.100000000000001" customHeight="1"/>
    <row r="102" s="38" customFormat="1" ht="20.100000000000001" customHeight="1"/>
    <row r="103" s="38" customFormat="1" ht="20.100000000000001" customHeight="1"/>
    <row r="104" s="38" customFormat="1" ht="20.100000000000001" customHeight="1"/>
    <row r="105" s="38" customFormat="1" ht="20.100000000000001" customHeight="1"/>
    <row r="106" s="38" customFormat="1" ht="20.100000000000001" customHeight="1"/>
    <row r="107" s="38" customFormat="1" ht="20.100000000000001" customHeight="1"/>
    <row r="108" s="38" customFormat="1" ht="20.100000000000001" customHeight="1"/>
    <row r="109" s="38" customFormat="1" ht="20.100000000000001" customHeight="1"/>
    <row r="110" s="38" customFormat="1" ht="20.100000000000001" customHeight="1"/>
    <row r="111" s="38" customFormat="1" ht="20.100000000000001" customHeight="1"/>
    <row r="112" s="38" customFormat="1" ht="20.100000000000001" customHeight="1"/>
    <row r="113" s="38" customFormat="1" ht="20.100000000000001" customHeight="1"/>
    <row r="114" s="38" customFormat="1" ht="20.100000000000001" customHeight="1"/>
    <row r="115" s="38" customFormat="1" ht="20.100000000000001" customHeight="1"/>
    <row r="116" s="38" customFormat="1" ht="20.100000000000001" customHeight="1"/>
    <row r="117" s="38" customFormat="1" ht="20.100000000000001" customHeight="1"/>
    <row r="118" s="38" customFormat="1" ht="20.100000000000001" customHeight="1"/>
    <row r="119" s="38" customFormat="1" ht="20.100000000000001" customHeight="1"/>
    <row r="120" s="38" customFormat="1" ht="20.100000000000001" customHeight="1"/>
    <row r="121" s="38" customFormat="1" ht="20.100000000000001" customHeight="1"/>
    <row r="122" s="38" customFormat="1" ht="20.100000000000001" customHeight="1"/>
    <row r="123" s="38" customFormat="1" ht="20.100000000000001" customHeight="1"/>
    <row r="124" s="38" customFormat="1" ht="20.100000000000001" customHeight="1"/>
    <row r="125" s="38" customFormat="1" ht="20.100000000000001" customHeight="1"/>
    <row r="126" s="38" customFormat="1" ht="20.100000000000001" customHeight="1"/>
    <row r="127" s="38" customFormat="1" ht="20.100000000000001" customHeight="1"/>
    <row r="128" s="38" customFormat="1" ht="20.100000000000001" customHeight="1"/>
    <row r="129" spans="31:37" s="38" customFormat="1" ht="20.100000000000001" customHeight="1"/>
    <row r="130" spans="31:37" s="38" customFormat="1" ht="20.100000000000001" customHeight="1">
      <c r="AE130" s="58"/>
      <c r="AF130" s="58"/>
      <c r="AG130" s="58"/>
    </row>
    <row r="131" spans="31:37" s="38" customFormat="1" ht="20.100000000000001" customHeight="1">
      <c r="AE131" s="58"/>
      <c r="AF131" s="58"/>
      <c r="AG131" s="58"/>
    </row>
    <row r="132" spans="31:37" s="38" customFormat="1" ht="20.100000000000001" customHeight="1">
      <c r="AE132" s="35"/>
      <c r="AF132" s="35"/>
      <c r="AG132" s="35"/>
    </row>
    <row r="133" spans="31:37" s="38" customFormat="1" ht="20.100000000000001" customHeight="1">
      <c r="AE133" s="35"/>
      <c r="AF133" s="35"/>
      <c r="AG133" s="35"/>
      <c r="AH133" s="58"/>
      <c r="AI133" s="58"/>
      <c r="AJ133" s="58"/>
      <c r="AK133" s="58"/>
    </row>
    <row r="134" spans="31:37" s="38" customFormat="1" ht="20.100000000000001" customHeight="1">
      <c r="AE134" s="35"/>
      <c r="AF134" s="35"/>
      <c r="AG134" s="35"/>
      <c r="AH134" s="58"/>
      <c r="AI134" s="58"/>
      <c r="AJ134" s="58"/>
      <c r="AK134" s="58"/>
    </row>
    <row r="135" spans="31:37" s="38" customFormat="1" ht="20.100000000000001" customHeight="1">
      <c r="AE135" s="35"/>
      <c r="AF135" s="35"/>
      <c r="AG135" s="35"/>
      <c r="AH135" s="35"/>
      <c r="AI135" s="35"/>
      <c r="AJ135" s="35"/>
      <c r="AK135" s="35"/>
    </row>
    <row r="136" spans="31:37" s="38" customFormat="1" ht="20.100000000000001" customHeight="1">
      <c r="AE136" s="35"/>
      <c r="AF136" s="35"/>
      <c r="AG136" s="35"/>
      <c r="AH136" s="35"/>
      <c r="AI136" s="35"/>
      <c r="AJ136" s="35"/>
      <c r="AK136" s="35"/>
    </row>
    <row r="137" spans="31:37" s="38" customFormat="1" ht="20.100000000000001" customHeight="1">
      <c r="AE137" s="35"/>
      <c r="AF137" s="35"/>
      <c r="AG137" s="35"/>
      <c r="AH137" s="35"/>
      <c r="AI137" s="35"/>
      <c r="AJ137" s="35"/>
      <c r="AK137" s="35"/>
    </row>
    <row r="138" spans="31:37" s="38" customFormat="1" ht="20.100000000000001" customHeight="1">
      <c r="AE138" s="35"/>
      <c r="AF138" s="35"/>
      <c r="AG138" s="35"/>
      <c r="AH138" s="35"/>
      <c r="AI138" s="35"/>
      <c r="AJ138" s="35"/>
      <c r="AK138" s="35"/>
    </row>
    <row r="139" spans="31:37" s="58" customFormat="1" ht="20.100000000000001" customHeight="1">
      <c r="AE139" s="35"/>
      <c r="AF139" s="35"/>
      <c r="AG139" s="35"/>
      <c r="AH139" s="35"/>
      <c r="AI139" s="35"/>
      <c r="AJ139" s="35"/>
      <c r="AK139" s="35"/>
    </row>
    <row r="140" spans="31:37" s="58" customFormat="1" ht="20.100000000000001" customHeight="1">
      <c r="AE140" s="35"/>
      <c r="AF140" s="35"/>
      <c r="AG140" s="35"/>
      <c r="AH140" s="35"/>
      <c r="AI140" s="35"/>
      <c r="AJ140" s="35"/>
      <c r="AK140" s="35"/>
    </row>
    <row r="141" spans="31:37" ht="20.100000000000001" customHeight="1"/>
    <row r="142" spans="31:37" ht="20.100000000000001" customHeight="1"/>
    <row r="143" spans="31:37" ht="20.100000000000001" customHeight="1"/>
    <row r="144" spans="31:37" ht="20.100000000000001" customHeight="1"/>
  </sheetData>
  <sheetProtection sheet="1" objects="1" scenarios="1" selectLockedCells="1"/>
  <mergeCells count="76">
    <mergeCell ref="A28:AB29"/>
    <mergeCell ref="A1:AB1"/>
    <mergeCell ref="A2:AB2"/>
    <mergeCell ref="A3:AB3"/>
    <mergeCell ref="AF3:AK3"/>
    <mergeCell ref="AF4:AG4"/>
    <mergeCell ref="AH4:AI4"/>
    <mergeCell ref="AJ4:AK4"/>
    <mergeCell ref="A8:H9"/>
    <mergeCell ref="I8:M8"/>
    <mergeCell ref="N8:R8"/>
    <mergeCell ref="S8:W8"/>
    <mergeCell ref="X8:AB8"/>
    <mergeCell ref="J9:L9"/>
    <mergeCell ref="O9:Q9"/>
    <mergeCell ref="T9:V9"/>
    <mergeCell ref="AM7:AO7"/>
    <mergeCell ref="AM4:AP4"/>
    <mergeCell ref="A5:H5"/>
    <mergeCell ref="J5:AB5"/>
    <mergeCell ref="AM5:AO5"/>
    <mergeCell ref="A6:H6"/>
    <mergeCell ref="J6:V6"/>
    <mergeCell ref="W6:Y6"/>
    <mergeCell ref="Z6:AB6"/>
    <mergeCell ref="AM6:AO6"/>
    <mergeCell ref="A7:H7"/>
    <mergeCell ref="L7:M7"/>
    <mergeCell ref="N7:O7"/>
    <mergeCell ref="Q7:R7"/>
    <mergeCell ref="S7:T7"/>
    <mergeCell ref="Y9:AA9"/>
    <mergeCell ref="A10:H10"/>
    <mergeCell ref="A11:AB11"/>
    <mergeCell ref="A14:H14"/>
    <mergeCell ref="I14:K14"/>
    <mergeCell ref="L14:N14"/>
    <mergeCell ref="O14:Q14"/>
    <mergeCell ref="R14:T14"/>
    <mergeCell ref="U14:X14"/>
    <mergeCell ref="Y14:AB14"/>
    <mergeCell ref="A12:AB12"/>
    <mergeCell ref="A15:H15"/>
    <mergeCell ref="I15:K15"/>
    <mergeCell ref="L15:N15"/>
    <mergeCell ref="O15:Q15"/>
    <mergeCell ref="R15:T15"/>
    <mergeCell ref="Z17:AB17"/>
    <mergeCell ref="Z15:AB15"/>
    <mergeCell ref="I16:K16"/>
    <mergeCell ref="L16:N16"/>
    <mergeCell ref="O16:Q16"/>
    <mergeCell ref="R16:T16"/>
    <mergeCell ref="U16:X16"/>
    <mergeCell ref="Z16:AB16"/>
    <mergeCell ref="U15:X15"/>
    <mergeCell ref="I17:K17"/>
    <mergeCell ref="L17:N17"/>
    <mergeCell ref="O17:Q17"/>
    <mergeCell ref="R17:T17"/>
    <mergeCell ref="U17:X17"/>
    <mergeCell ref="A23:C23"/>
    <mergeCell ref="D23:K23"/>
    <mergeCell ref="A20:C20"/>
    <mergeCell ref="D20:K20"/>
    <mergeCell ref="A21:C21"/>
    <mergeCell ref="D21:K21"/>
    <mergeCell ref="A22:C22"/>
    <mergeCell ref="D22:K22"/>
    <mergeCell ref="A27:B27"/>
    <mergeCell ref="F26:G26"/>
    <mergeCell ref="I26:J26"/>
    <mergeCell ref="L26:M26"/>
    <mergeCell ref="C25:AB25"/>
    <mergeCell ref="A25:B25"/>
    <mergeCell ref="A26:B26"/>
  </mergeCells>
  <phoneticPr fontId="2"/>
  <conditionalFormatting sqref="I15:K17">
    <cfRule type="expression" dxfId="210" priority="10">
      <formula>$AE$2=2</formula>
    </cfRule>
    <cfRule type="expression" dxfId="209" priority="1">
      <formula>AND($AE$2=3,$I$15&lt;$L$15)</formula>
    </cfRule>
  </conditionalFormatting>
  <conditionalFormatting sqref="L15:N17">
    <cfRule type="expression" dxfId="208" priority="11">
      <formula>$AE$2=1</formula>
    </cfRule>
    <cfRule type="expression" dxfId="207" priority="2">
      <formula>AND($AE$2=3,$I$15&gt;$L$15)</formula>
    </cfRule>
  </conditionalFormatting>
  <conditionalFormatting sqref="O15:Q15">
    <cfRule type="expression" dxfId="206" priority="9">
      <formula>ISERROR($O$15)</formula>
    </cfRule>
  </conditionalFormatting>
  <conditionalFormatting sqref="O16:Q16">
    <cfRule type="expression" dxfId="205" priority="8">
      <formula>ISERROR($O$16)</formula>
    </cfRule>
  </conditionalFormatting>
  <conditionalFormatting sqref="O17:Q17">
    <cfRule type="expression" dxfId="204" priority="7">
      <formula>ISERROR($O$17)</formula>
    </cfRule>
  </conditionalFormatting>
  <conditionalFormatting sqref="R15:T15">
    <cfRule type="expression" dxfId="203" priority="6">
      <formula>ISERROR($R$15)</formula>
    </cfRule>
  </conditionalFormatting>
  <conditionalFormatting sqref="R16:T16">
    <cfRule type="expression" dxfId="202" priority="5">
      <formula>ISERROR($R$16)</formula>
    </cfRule>
  </conditionalFormatting>
  <conditionalFormatting sqref="U15:X15">
    <cfRule type="expression" dxfId="201" priority="4">
      <formula>ISERROR($U$15)</formula>
    </cfRule>
  </conditionalFormatting>
  <conditionalFormatting sqref="U16:X16">
    <cfRule type="expression" dxfId="200" priority="3">
      <formula>ISERROR($U$16)</formula>
    </cfRule>
  </conditionalFormatting>
  <dataValidations count="1">
    <dataValidation type="list" allowBlank="1" showInputMessage="1" showErrorMessage="1" sqref="Z6:AB6">
      <formula1>"１地域,２地域,３地域,４地域,５地域,６地域,７地域,８地域"</formula1>
    </dataValidation>
  </dataValidations>
  <pageMargins left="0.59055118110236227" right="0.39370078740157483" top="0.98425196850393704" bottom="0.78740157480314965" header="0.31496062992125984" footer="0.39370078740157483"/>
  <pageSetup paperSize="9" scale="91" orientation="portrait" horizontalDpi="300" verticalDpi="300" r:id="rId1"/>
  <headerFooter>
    <oddHeader>&amp;Rver.1.1　</oddHeader>
    <oddFooter>&amp;Ccopyright (C) 2017 hyoukakyoukai all rights reserved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0353" r:id="rId4" name="Option Button 1">
              <controlPr defaultSize="0" autoFill="0" autoLine="0" autoPict="0">
                <anchor moveWithCells="1">
                  <from>
                    <xdr:col>24</xdr:col>
                    <xdr:colOff>28575</xdr:colOff>
                    <xdr:row>14</xdr:row>
                    <xdr:rowOff>85725</xdr:rowOff>
                  </from>
                  <to>
                    <xdr:col>25</xdr:col>
                    <xdr:colOff>57150</xdr:colOff>
                    <xdr:row>14</xdr:row>
                    <xdr:rowOff>295275</xdr:rowOff>
                  </to>
                </anchor>
              </controlPr>
            </control>
          </mc:Choice>
        </mc:AlternateContent>
        <mc:AlternateContent xmlns:mc="http://schemas.openxmlformats.org/markup-compatibility/2006">
          <mc:Choice Requires="x14">
            <control shapeId="100354" r:id="rId5" name="Option Button 2">
              <controlPr defaultSize="0" autoFill="0" autoLine="0" autoPict="0">
                <anchor moveWithCells="1">
                  <from>
                    <xdr:col>24</xdr:col>
                    <xdr:colOff>28575</xdr:colOff>
                    <xdr:row>15</xdr:row>
                    <xdr:rowOff>85725</xdr:rowOff>
                  </from>
                  <to>
                    <xdr:col>25</xdr:col>
                    <xdr:colOff>57150</xdr:colOff>
                    <xdr:row>15</xdr:row>
                    <xdr:rowOff>295275</xdr:rowOff>
                  </to>
                </anchor>
              </controlPr>
            </control>
          </mc:Choice>
        </mc:AlternateContent>
        <mc:AlternateContent xmlns:mc="http://schemas.openxmlformats.org/markup-compatibility/2006">
          <mc:Choice Requires="x14">
            <control shapeId="100355" r:id="rId6" name="Option Button 3">
              <controlPr defaultSize="0" autoFill="0" autoLine="0" autoPict="0">
                <anchor moveWithCells="1">
                  <from>
                    <xdr:col>24</xdr:col>
                    <xdr:colOff>28575</xdr:colOff>
                    <xdr:row>16</xdr:row>
                    <xdr:rowOff>85725</xdr:rowOff>
                  </from>
                  <to>
                    <xdr:col>25</xdr:col>
                    <xdr:colOff>57150</xdr:colOff>
                    <xdr:row>16</xdr:row>
                    <xdr:rowOff>295275</xdr:rowOff>
                  </to>
                </anchor>
              </controlPr>
            </control>
          </mc:Choice>
        </mc:AlternateContent>
        <mc:AlternateContent xmlns:mc="http://schemas.openxmlformats.org/markup-compatibility/2006">
          <mc:Choice Requires="x14">
            <control shapeId="100356" r:id="rId7" name="Option Button 4">
              <controlPr locked="0" defaultSize="0" autoFill="0" autoLine="0" autoPict="0">
                <anchor moveWithCells="1">
                  <from>
                    <xdr:col>8</xdr:col>
                    <xdr:colOff>28575</xdr:colOff>
                    <xdr:row>9</xdr:row>
                    <xdr:rowOff>66675</xdr:rowOff>
                  </from>
                  <to>
                    <xdr:col>8</xdr:col>
                    <xdr:colOff>247650</xdr:colOff>
                    <xdr:row>9</xdr:row>
                    <xdr:rowOff>295275</xdr:rowOff>
                  </to>
                </anchor>
              </controlPr>
            </control>
          </mc:Choice>
        </mc:AlternateContent>
        <mc:AlternateContent xmlns:mc="http://schemas.openxmlformats.org/markup-compatibility/2006">
          <mc:Choice Requires="x14">
            <control shapeId="100357" r:id="rId8" name="Option Button 5">
              <controlPr locked="0" defaultSize="0" autoFill="0" autoLine="0" autoPict="0">
                <anchor moveWithCells="1">
                  <from>
                    <xdr:col>13</xdr:col>
                    <xdr:colOff>28575</xdr:colOff>
                    <xdr:row>9</xdr:row>
                    <xdr:rowOff>66675</xdr:rowOff>
                  </from>
                  <to>
                    <xdr:col>13</xdr:col>
                    <xdr:colOff>247650</xdr:colOff>
                    <xdr:row>9</xdr:row>
                    <xdr:rowOff>304800</xdr:rowOff>
                  </to>
                </anchor>
              </controlPr>
            </control>
          </mc:Choice>
        </mc:AlternateContent>
        <mc:AlternateContent xmlns:mc="http://schemas.openxmlformats.org/markup-compatibility/2006">
          <mc:Choice Requires="x14">
            <control shapeId="100358" r:id="rId9" name="Option Button 6">
              <controlPr locked="0" defaultSize="0" autoFill="0" autoLine="0" autoPict="0">
                <anchor moveWithCells="1">
                  <from>
                    <xdr:col>18</xdr:col>
                    <xdr:colOff>28575</xdr:colOff>
                    <xdr:row>9</xdr:row>
                    <xdr:rowOff>47625</xdr:rowOff>
                  </from>
                  <to>
                    <xdr:col>18</xdr:col>
                    <xdr:colOff>266700</xdr:colOff>
                    <xdr:row>9</xdr:row>
                    <xdr:rowOff>323850</xdr:rowOff>
                  </to>
                </anchor>
              </controlPr>
            </control>
          </mc:Choice>
        </mc:AlternateContent>
        <mc:AlternateContent xmlns:mc="http://schemas.openxmlformats.org/markup-compatibility/2006">
          <mc:Choice Requires="x14">
            <control shapeId="100359" r:id="rId10" name="Group Box 7">
              <controlPr defaultSize="0" autoFill="0" autoPict="0">
                <anchor moveWithCells="1">
                  <from>
                    <xdr:col>7</xdr:col>
                    <xdr:colOff>266700</xdr:colOff>
                    <xdr:row>8</xdr:row>
                    <xdr:rowOff>371475</xdr:rowOff>
                  </from>
                  <to>
                    <xdr:col>19</xdr:col>
                    <xdr:colOff>0</xdr:colOff>
                    <xdr:row>9</xdr:row>
                    <xdr:rowOff>342900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Q2:AR38"/>
  <sheetViews>
    <sheetView showGridLines="0" view="pageBreakPreview" zoomScale="115" zoomScaleNormal="85" zoomScaleSheetLayoutView="115" workbookViewId="0">
      <selection activeCell="Q1" sqref="Q1"/>
    </sheetView>
  </sheetViews>
  <sheetFormatPr defaultRowHeight="13.5"/>
  <sheetData>
    <row r="2" spans="17:44">
      <c r="Q2" s="352"/>
    </row>
    <row r="9" spans="17:44">
      <c r="Q9" s="257"/>
      <c r="R9" s="257"/>
      <c r="S9" s="257"/>
      <c r="T9" s="257"/>
      <c r="U9" s="257"/>
      <c r="V9" s="257"/>
      <c r="W9" s="257"/>
      <c r="X9" s="257"/>
      <c r="Y9" s="257"/>
      <c r="Z9" s="257"/>
      <c r="AA9" s="257"/>
      <c r="AB9" s="257"/>
      <c r="AC9" s="257"/>
      <c r="AD9" s="257"/>
      <c r="AE9" s="257"/>
      <c r="AF9" s="257"/>
      <c r="AG9" s="257"/>
      <c r="AH9" s="257"/>
      <c r="AI9" s="257"/>
      <c r="AJ9" s="257"/>
      <c r="AK9" s="257"/>
      <c r="AL9" s="257"/>
      <c r="AM9" s="257"/>
      <c r="AN9" s="257"/>
      <c r="AO9" s="257"/>
      <c r="AP9" s="257"/>
      <c r="AQ9" s="257"/>
      <c r="AR9" s="257"/>
    </row>
    <row r="10" spans="17:44">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row>
    <row r="11" spans="17:44" ht="17.25">
      <c r="Q11" s="258"/>
      <c r="R11" s="258"/>
      <c r="S11" s="258"/>
      <c r="T11" s="258"/>
      <c r="U11" s="258"/>
      <c r="V11" s="258"/>
      <c r="W11" s="258"/>
      <c r="X11" s="258"/>
      <c r="Y11" s="258"/>
      <c r="Z11" s="258"/>
      <c r="AA11" s="258"/>
      <c r="AB11" s="258"/>
      <c r="AC11" s="258"/>
      <c r="AD11" s="258"/>
      <c r="AE11" s="258"/>
      <c r="AF11" s="258"/>
      <c r="AG11" s="258"/>
      <c r="AH11" s="258"/>
      <c r="AI11" s="258"/>
      <c r="AJ11" s="258"/>
      <c r="AK11" s="258"/>
      <c r="AL11" s="258"/>
      <c r="AM11" s="258"/>
      <c r="AN11" s="258"/>
      <c r="AO11" s="258"/>
      <c r="AP11" s="258"/>
      <c r="AQ11" s="258"/>
      <c r="AR11" s="258"/>
    </row>
    <row r="12" spans="17:44" ht="17.25">
      <c r="Q12" s="259"/>
      <c r="R12" s="259"/>
      <c r="S12" s="259"/>
      <c r="T12" s="259"/>
      <c r="U12" s="259"/>
      <c r="V12" s="259"/>
      <c r="W12" s="259"/>
      <c r="X12" s="259"/>
      <c r="Y12" s="259"/>
      <c r="Z12" s="259"/>
      <c r="AA12" s="259"/>
      <c r="AB12" s="259"/>
      <c r="AC12" s="259"/>
      <c r="AD12" s="259"/>
      <c r="AE12" s="259"/>
      <c r="AF12" s="259"/>
      <c r="AG12" s="259"/>
      <c r="AH12" s="259"/>
      <c r="AI12" s="259"/>
      <c r="AJ12" s="259"/>
      <c r="AK12" s="259"/>
      <c r="AL12" s="259"/>
      <c r="AM12" s="259"/>
      <c r="AN12" s="259"/>
      <c r="AO12" s="259"/>
      <c r="AP12" s="259"/>
      <c r="AQ12" s="259"/>
      <c r="AR12" s="259"/>
    </row>
    <row r="13" spans="17:44" ht="14.25">
      <c r="Q13" s="260"/>
      <c r="R13" s="260"/>
      <c r="S13" s="260"/>
      <c r="T13" s="260"/>
      <c r="U13" s="260"/>
      <c r="V13" s="260"/>
      <c r="W13" s="260"/>
      <c r="X13" s="260"/>
      <c r="Y13" s="260"/>
      <c r="Z13" s="260"/>
      <c r="AA13" s="260"/>
      <c r="AB13" s="260"/>
      <c r="AC13" s="260"/>
      <c r="AD13" s="260"/>
      <c r="AE13" s="260"/>
      <c r="AF13" s="260"/>
      <c r="AG13" s="260"/>
      <c r="AH13" s="260"/>
      <c r="AI13" s="260"/>
      <c r="AJ13" s="260"/>
      <c r="AK13" s="260"/>
      <c r="AL13" s="260"/>
      <c r="AM13" s="260"/>
      <c r="AN13" s="260"/>
      <c r="AO13" s="260"/>
      <c r="AP13" s="260"/>
      <c r="AQ13" s="260"/>
      <c r="AR13" s="260"/>
    </row>
    <row r="14" spans="17:44">
      <c r="Q14" s="22"/>
      <c r="R14" s="261"/>
      <c r="S14" s="261"/>
      <c r="T14" s="261"/>
      <c r="U14" s="261"/>
      <c r="V14" s="261"/>
      <c r="W14" s="261"/>
      <c r="X14" s="261"/>
      <c r="Y14" s="261"/>
      <c r="Z14" s="261"/>
      <c r="AA14" s="261"/>
      <c r="AB14" s="261"/>
      <c r="AC14" s="261"/>
      <c r="AD14" s="261"/>
      <c r="AE14" s="261"/>
      <c r="AF14" s="261"/>
      <c r="AG14" s="261"/>
      <c r="AH14" s="261"/>
      <c r="AI14" s="261"/>
      <c r="AJ14" s="261"/>
      <c r="AK14" s="261"/>
      <c r="AL14" s="261"/>
      <c r="AM14" s="261"/>
      <c r="AN14" s="261"/>
      <c r="AO14" s="261"/>
      <c r="AP14" s="261"/>
      <c r="AQ14" s="261"/>
      <c r="AR14" s="261"/>
    </row>
    <row r="15" spans="17:44">
      <c r="Q15" s="51"/>
      <c r="R15" s="51"/>
      <c r="S15" s="51"/>
      <c r="T15" s="51"/>
      <c r="U15" s="51"/>
      <c r="V15" s="51"/>
      <c r="W15" s="51"/>
      <c r="X15" s="51"/>
      <c r="Y15" s="49"/>
      <c r="Z15" s="262"/>
      <c r="AA15" s="262"/>
      <c r="AB15" s="262"/>
      <c r="AC15" s="262"/>
      <c r="AD15" s="262"/>
      <c r="AE15" s="262"/>
      <c r="AF15" s="262"/>
      <c r="AG15" s="262"/>
      <c r="AH15" s="262"/>
      <c r="AI15" s="262"/>
      <c r="AJ15" s="262"/>
      <c r="AK15" s="262"/>
      <c r="AL15" s="262"/>
      <c r="AM15" s="262"/>
      <c r="AN15" s="262"/>
      <c r="AO15" s="262"/>
      <c r="AP15" s="262"/>
      <c r="AQ15" s="262"/>
      <c r="AR15" s="262"/>
    </row>
    <row r="16" spans="17:44">
      <c r="Q16" s="51"/>
      <c r="R16" s="51"/>
      <c r="S16" s="51"/>
      <c r="T16" s="51"/>
      <c r="U16" s="51"/>
      <c r="V16" s="51"/>
      <c r="W16" s="51"/>
      <c r="X16" s="51"/>
      <c r="Y16" s="49"/>
      <c r="Z16" s="262"/>
      <c r="AA16" s="262"/>
      <c r="AB16" s="262"/>
      <c r="AC16" s="262"/>
      <c r="AD16" s="262"/>
      <c r="AE16" s="262"/>
      <c r="AF16" s="262"/>
      <c r="AG16" s="262"/>
      <c r="AH16" s="262"/>
      <c r="AI16" s="262"/>
      <c r="AJ16" s="262"/>
      <c r="AK16" s="262"/>
      <c r="AL16" s="262"/>
      <c r="AM16" s="263"/>
      <c r="AN16" s="263"/>
      <c r="AO16" s="263"/>
      <c r="AP16" s="262"/>
      <c r="AQ16" s="262"/>
      <c r="AR16" s="262"/>
    </row>
    <row r="17" spans="17:44">
      <c r="Q17" s="51"/>
      <c r="R17" s="51"/>
      <c r="S17" s="51"/>
      <c r="T17" s="51"/>
      <c r="U17" s="51"/>
      <c r="V17" s="51"/>
      <c r="W17" s="51"/>
      <c r="X17" s="51"/>
      <c r="Y17" s="49"/>
      <c r="Z17" s="49"/>
      <c r="AA17" s="49"/>
      <c r="AB17" s="49"/>
      <c r="AC17" s="49"/>
      <c r="AD17" s="262"/>
      <c r="AE17" s="262"/>
      <c r="AF17" s="49"/>
      <c r="AG17" s="49"/>
      <c r="AH17" s="49"/>
      <c r="AI17" s="262"/>
      <c r="AJ17" s="262"/>
      <c r="AK17" s="49"/>
      <c r="AL17" s="49"/>
      <c r="AM17" s="49"/>
      <c r="AN17" s="49"/>
      <c r="AO17" s="49"/>
      <c r="AP17" s="49"/>
      <c r="AQ17" s="49"/>
      <c r="AR17" s="49"/>
    </row>
    <row r="18" spans="17:44">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row>
    <row r="19" spans="17:44">
      <c r="Q19" s="51"/>
      <c r="R19" s="51"/>
      <c r="S19" s="51"/>
      <c r="T19" s="51"/>
      <c r="U19" s="51"/>
      <c r="V19" s="51"/>
      <c r="W19" s="51"/>
      <c r="X19" s="51"/>
      <c r="Y19" s="51"/>
      <c r="Z19" s="264"/>
      <c r="AA19" s="264"/>
      <c r="AB19" s="264"/>
      <c r="AC19" s="22"/>
      <c r="AD19" s="22"/>
      <c r="AE19" s="264"/>
      <c r="AF19" s="264"/>
      <c r="AG19" s="264"/>
      <c r="AH19" s="22"/>
      <c r="AI19" s="265"/>
      <c r="AJ19" s="266"/>
      <c r="AK19" s="266"/>
      <c r="AL19" s="266"/>
      <c r="AM19" s="22"/>
      <c r="AN19" s="265"/>
      <c r="AO19" s="264"/>
      <c r="AP19" s="264"/>
      <c r="AQ19" s="264"/>
      <c r="AR19" s="22"/>
    </row>
    <row r="20" spans="17:44">
      <c r="Q20" s="51"/>
      <c r="R20" s="51"/>
      <c r="S20" s="51"/>
      <c r="T20" s="51"/>
      <c r="U20" s="51"/>
      <c r="V20" s="51"/>
      <c r="W20" s="51"/>
      <c r="X20" s="51"/>
      <c r="Y20" s="50"/>
      <c r="Z20" s="51"/>
      <c r="AA20" s="49"/>
      <c r="AB20" s="49"/>
      <c r="AC20" s="49"/>
      <c r="AD20" s="50"/>
      <c r="AE20" s="51"/>
      <c r="AF20" s="49"/>
      <c r="AG20" s="49"/>
      <c r="AH20" s="49"/>
      <c r="AI20" s="50"/>
      <c r="AJ20" s="51"/>
      <c r="AK20" s="49"/>
      <c r="AL20" s="49"/>
      <c r="AM20" s="49"/>
      <c r="AN20" s="49"/>
      <c r="AO20" s="51"/>
      <c r="AP20" s="51"/>
      <c r="AQ20" s="51"/>
      <c r="AR20" s="51"/>
    </row>
    <row r="21" spans="17:44">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row>
    <row r="22" spans="17:44">
      <c r="Q22" s="49"/>
      <c r="R22" s="49"/>
      <c r="S22" s="49"/>
      <c r="T22" s="49"/>
      <c r="U22" s="49"/>
      <c r="V22" s="49"/>
      <c r="W22" s="49"/>
      <c r="X22" s="49"/>
      <c r="Y22" s="50"/>
      <c r="Z22" s="49"/>
      <c r="AA22" s="49"/>
      <c r="AB22" s="49"/>
      <c r="AC22" s="49"/>
      <c r="AD22" s="50"/>
      <c r="AE22" s="49"/>
      <c r="AF22" s="49"/>
      <c r="AG22" s="49"/>
      <c r="AH22" s="49"/>
      <c r="AI22" s="50"/>
      <c r="AJ22" s="49"/>
      <c r="AK22" s="49"/>
      <c r="AL22" s="49"/>
      <c r="AM22" s="49"/>
      <c r="AN22" s="49"/>
      <c r="AO22" s="51"/>
      <c r="AP22" s="51"/>
      <c r="AQ22" s="51"/>
      <c r="AR22" s="51"/>
    </row>
    <row r="23" spans="17:44">
      <c r="Q23" s="22"/>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row>
    <row r="24" spans="17:44">
      <c r="Q24" s="49"/>
      <c r="R24" s="49"/>
      <c r="S24" s="49"/>
      <c r="T24" s="49"/>
      <c r="U24" s="49"/>
      <c r="V24" s="49"/>
      <c r="W24" s="49"/>
      <c r="X24" s="49"/>
      <c r="Y24" s="268"/>
      <c r="Z24" s="268"/>
      <c r="AA24" s="268"/>
      <c r="AB24" s="269"/>
      <c r="AC24" s="269"/>
      <c r="AD24" s="269"/>
      <c r="AE24" s="269"/>
      <c r="AF24" s="269"/>
      <c r="AG24" s="269"/>
      <c r="AH24" s="268"/>
      <c r="AI24" s="268"/>
      <c r="AJ24" s="268"/>
      <c r="AK24" s="268"/>
      <c r="AL24" s="268"/>
      <c r="AM24" s="268"/>
      <c r="AN24" s="268"/>
      <c r="AO24" s="268"/>
      <c r="AP24" s="268"/>
      <c r="AQ24" s="268"/>
      <c r="AR24" s="268"/>
    </row>
    <row r="25" spans="17:44" ht="14.25">
      <c r="Q25" s="51"/>
      <c r="R25" s="51"/>
      <c r="S25" s="51"/>
      <c r="T25" s="51"/>
      <c r="U25" s="51"/>
      <c r="V25" s="51"/>
      <c r="W25" s="51"/>
      <c r="X25" s="51"/>
      <c r="Y25" s="270"/>
      <c r="Z25" s="260"/>
      <c r="AA25" s="260"/>
      <c r="AB25" s="270"/>
      <c r="AC25" s="270"/>
      <c r="AD25" s="270"/>
      <c r="AE25" s="271"/>
      <c r="AF25" s="271"/>
      <c r="AG25" s="271"/>
      <c r="AH25" s="260"/>
      <c r="AI25" s="260"/>
      <c r="AJ25" s="260"/>
      <c r="AK25" s="260"/>
      <c r="AL25" s="260"/>
      <c r="AM25" s="260"/>
      <c r="AN25" s="260"/>
      <c r="AO25" s="49"/>
      <c r="AP25" s="51"/>
      <c r="AQ25" s="51"/>
      <c r="AR25" s="51"/>
    </row>
    <row r="26" spans="17:44" ht="14.25">
      <c r="Q26" s="51"/>
      <c r="R26" s="51"/>
      <c r="S26" s="51"/>
      <c r="T26" s="51"/>
      <c r="U26" s="51"/>
      <c r="V26" s="51"/>
      <c r="W26" s="51"/>
      <c r="X26" s="51"/>
      <c r="Y26" s="272"/>
      <c r="Z26" s="272"/>
      <c r="AA26" s="272"/>
      <c r="AB26" s="272"/>
      <c r="AC26" s="272"/>
      <c r="AD26" s="272"/>
      <c r="AE26" s="273"/>
      <c r="AF26" s="273"/>
      <c r="AG26" s="273"/>
      <c r="AH26" s="273"/>
      <c r="AI26" s="273"/>
      <c r="AJ26" s="273"/>
      <c r="AK26" s="260"/>
      <c r="AL26" s="260"/>
      <c r="AM26" s="260"/>
      <c r="AN26" s="260"/>
      <c r="AO26" s="260"/>
      <c r="AP26" s="51"/>
      <c r="AQ26" s="51"/>
      <c r="AR26" s="51"/>
    </row>
    <row r="27" spans="17:44" ht="14.25">
      <c r="Q27" s="51"/>
      <c r="R27" s="51"/>
      <c r="S27" s="51"/>
      <c r="T27" s="51"/>
      <c r="U27" s="51"/>
      <c r="V27" s="51"/>
      <c r="W27" s="51"/>
      <c r="X27" s="51"/>
      <c r="Y27" s="272"/>
      <c r="Z27" s="272"/>
      <c r="AA27" s="272"/>
      <c r="AB27" s="272"/>
      <c r="AC27" s="272"/>
      <c r="AD27" s="272"/>
      <c r="AE27" s="273"/>
      <c r="AF27" s="273"/>
      <c r="AG27" s="273"/>
      <c r="AH27" s="273"/>
      <c r="AI27" s="273"/>
      <c r="AJ27" s="273"/>
      <c r="AK27" s="260"/>
      <c r="AL27" s="260"/>
      <c r="AM27" s="260"/>
      <c r="AN27" s="260"/>
      <c r="AO27" s="260"/>
      <c r="AP27" s="51"/>
      <c r="AQ27" s="51"/>
      <c r="AR27" s="51"/>
    </row>
    <row r="28" spans="17:44" ht="14.25">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274"/>
      <c r="AP28" s="275"/>
      <c r="AQ28" s="275"/>
      <c r="AR28" s="276"/>
    </row>
    <row r="29" spans="17:44" ht="14.25">
      <c r="Q29" s="51"/>
      <c r="R29" s="49"/>
      <c r="S29" s="49"/>
      <c r="T29" s="49"/>
      <c r="U29" s="49"/>
      <c r="V29" s="49"/>
      <c r="W29" s="49"/>
      <c r="X29" s="49"/>
      <c r="Y29" s="49"/>
      <c r="Z29" s="49"/>
      <c r="AA29" s="49"/>
      <c r="AB29" s="49"/>
      <c r="AC29" s="49"/>
      <c r="AD29" s="49"/>
      <c r="AE29" s="49"/>
      <c r="AF29" s="49"/>
      <c r="AG29" s="49"/>
      <c r="AH29" s="49"/>
      <c r="AI29" s="49"/>
      <c r="AJ29" s="49"/>
      <c r="AK29" s="49"/>
      <c r="AL29" s="49"/>
      <c r="AM29" s="49"/>
      <c r="AN29" s="49"/>
      <c r="AO29" s="274"/>
      <c r="AP29" s="275"/>
      <c r="AQ29" s="275"/>
      <c r="AR29" s="276"/>
    </row>
    <row r="30" spans="17:44" ht="14.25">
      <c r="Q30" s="51"/>
      <c r="R30" s="51"/>
      <c r="S30" s="51"/>
      <c r="T30" s="51"/>
      <c r="U30" s="51"/>
      <c r="V30" s="51"/>
      <c r="W30" s="51"/>
      <c r="X30" s="51"/>
      <c r="Y30" s="51"/>
      <c r="Z30" s="51"/>
      <c r="AA30" s="51"/>
      <c r="AB30" s="49"/>
      <c r="AC30" s="49"/>
      <c r="AD30" s="49"/>
      <c r="AE30" s="49"/>
      <c r="AF30" s="49"/>
      <c r="AG30" s="49"/>
      <c r="AH30" s="49"/>
      <c r="AI30" s="49"/>
      <c r="AJ30" s="49"/>
      <c r="AK30" s="49"/>
      <c r="AL30" s="49"/>
      <c r="AM30" s="49"/>
      <c r="AN30" s="49"/>
      <c r="AO30" s="274"/>
      <c r="AP30" s="275"/>
      <c r="AQ30" s="275"/>
      <c r="AR30" s="276"/>
    </row>
    <row r="31" spans="17:44" ht="14.25">
      <c r="Q31" s="51"/>
      <c r="R31" s="51"/>
      <c r="S31" s="51"/>
      <c r="T31" s="51"/>
      <c r="U31" s="51"/>
      <c r="V31" s="51"/>
      <c r="W31" s="51"/>
      <c r="X31" s="51"/>
      <c r="Y31" s="51"/>
      <c r="Z31" s="51"/>
      <c r="AA31" s="51"/>
      <c r="AB31" s="49"/>
      <c r="AC31" s="49"/>
      <c r="AD31" s="49"/>
      <c r="AE31" s="49"/>
      <c r="AF31" s="49"/>
      <c r="AG31" s="49"/>
      <c r="AH31" s="49"/>
      <c r="AI31" s="49"/>
      <c r="AJ31" s="49"/>
      <c r="AK31" s="49"/>
      <c r="AL31" s="49"/>
      <c r="AM31" s="49"/>
      <c r="AN31" s="49"/>
      <c r="AO31" s="274"/>
      <c r="AP31" s="275"/>
      <c r="AQ31" s="275"/>
      <c r="AR31" s="276"/>
    </row>
    <row r="32" spans="17:44" ht="14.25">
      <c r="Q32" s="51"/>
      <c r="R32" s="51"/>
      <c r="S32" s="51"/>
      <c r="T32" s="51"/>
      <c r="U32" s="51"/>
      <c r="V32" s="51"/>
      <c r="W32" s="51"/>
      <c r="X32" s="51"/>
      <c r="Y32" s="51"/>
      <c r="Z32" s="51"/>
      <c r="AA32" s="51"/>
      <c r="AB32" s="49"/>
      <c r="AC32" s="49"/>
      <c r="AD32" s="49"/>
      <c r="AE32" s="49"/>
      <c r="AF32" s="49"/>
      <c r="AG32" s="49"/>
      <c r="AH32" s="49"/>
      <c r="AI32" s="49"/>
      <c r="AJ32" s="49"/>
      <c r="AK32" s="49"/>
      <c r="AL32" s="49"/>
      <c r="AM32" s="49"/>
      <c r="AN32" s="49"/>
      <c r="AO32" s="274"/>
      <c r="AP32" s="275"/>
      <c r="AQ32" s="275"/>
      <c r="AR32" s="276"/>
    </row>
    <row r="33" spans="17:44" ht="14.25">
      <c r="Q33" s="51"/>
      <c r="R33" s="51"/>
      <c r="S33" s="51"/>
      <c r="T33" s="51"/>
      <c r="U33" s="51"/>
      <c r="V33" s="51"/>
      <c r="W33" s="51"/>
      <c r="X33" s="51"/>
      <c r="Y33" s="51"/>
      <c r="Z33" s="51"/>
      <c r="AA33" s="51"/>
      <c r="AB33" s="49"/>
      <c r="AC33" s="49"/>
      <c r="AD33" s="49"/>
      <c r="AE33" s="49"/>
      <c r="AF33" s="49"/>
      <c r="AG33" s="49"/>
      <c r="AH33" s="49"/>
      <c r="AI33" s="49"/>
      <c r="AJ33" s="49"/>
      <c r="AK33" s="49"/>
      <c r="AL33" s="49"/>
      <c r="AM33" s="49"/>
      <c r="AN33" s="49"/>
      <c r="AO33" s="274"/>
      <c r="AP33" s="275"/>
      <c r="AQ33" s="275"/>
      <c r="AR33" s="276"/>
    </row>
    <row r="34" spans="17:44" ht="14.25">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274"/>
      <c r="AP34" s="275"/>
      <c r="AQ34" s="275"/>
      <c r="AR34" s="276"/>
    </row>
    <row r="35" spans="17:44">
      <c r="Q35" s="60"/>
      <c r="R35" s="263"/>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49"/>
    </row>
    <row r="36" spans="17:44">
      <c r="Q36" s="49"/>
      <c r="R36" s="263"/>
      <c r="S36" s="51"/>
      <c r="T36" s="51"/>
      <c r="U36" s="51"/>
      <c r="V36" s="49"/>
      <c r="W36" s="277"/>
      <c r="X36" s="278"/>
      <c r="Y36" s="255"/>
      <c r="Z36" s="277"/>
      <c r="AA36" s="278"/>
      <c r="AB36" s="263"/>
      <c r="AC36" s="51"/>
      <c r="AD36" s="51"/>
      <c r="AE36" s="51"/>
      <c r="AF36" s="51"/>
      <c r="AG36" s="51"/>
      <c r="AH36" s="51"/>
      <c r="AI36" s="51"/>
      <c r="AJ36" s="51"/>
      <c r="AK36" s="51"/>
      <c r="AL36" s="51"/>
      <c r="AM36" s="51"/>
      <c r="AN36" s="51"/>
      <c r="AO36" s="51"/>
      <c r="AP36" s="51"/>
      <c r="AQ36" s="51"/>
      <c r="AR36" s="49"/>
    </row>
    <row r="37" spans="17:44">
      <c r="Q37" s="49"/>
      <c r="R37" s="263"/>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49"/>
    </row>
    <row r="38" spans="17:44">
      <c r="Q38" s="257"/>
      <c r="R38" s="257"/>
      <c r="S38" s="257"/>
      <c r="T38" s="257"/>
      <c r="U38" s="257"/>
      <c r="V38" s="257"/>
      <c r="W38" s="257"/>
      <c r="X38" s="257"/>
      <c r="Y38" s="257"/>
      <c r="Z38" s="257"/>
      <c r="AA38" s="257"/>
      <c r="AB38" s="257"/>
      <c r="AC38" s="257"/>
      <c r="AD38" s="257"/>
      <c r="AE38" s="257"/>
      <c r="AF38" s="257"/>
      <c r="AG38" s="257"/>
      <c r="AH38" s="257"/>
      <c r="AI38" s="257"/>
      <c r="AJ38" s="257"/>
      <c r="AK38" s="257"/>
      <c r="AL38" s="257"/>
      <c r="AM38" s="257"/>
      <c r="AN38" s="257"/>
      <c r="AO38" s="257"/>
      <c r="AP38" s="257"/>
      <c r="AQ38" s="257"/>
      <c r="AR38" s="257"/>
    </row>
  </sheetData>
  <sheetProtection sheet="1" objects="1" scenarios="1"/>
  <phoneticPr fontId="2"/>
  <conditionalFormatting sqref="Y25:AA27">
    <cfRule type="expression" dxfId="199" priority="8">
      <formula>$AE$2=2</formula>
    </cfRule>
  </conditionalFormatting>
  <conditionalFormatting sqref="AE25:AG25">
    <cfRule type="expression" dxfId="198" priority="7">
      <formula>ISERROR($O$15)</formula>
    </cfRule>
  </conditionalFormatting>
  <conditionalFormatting sqref="AE26:AG26">
    <cfRule type="expression" dxfId="197" priority="6">
      <formula>ISERROR($O$16)</formula>
    </cfRule>
  </conditionalFormatting>
  <conditionalFormatting sqref="AE27:AG27">
    <cfRule type="expression" dxfId="196" priority="5">
      <formula>ISERROR($O$17)</formula>
    </cfRule>
  </conditionalFormatting>
  <conditionalFormatting sqref="AH25:AJ25">
    <cfRule type="expression" dxfId="195" priority="4">
      <formula>ISERROR($R$15)</formula>
    </cfRule>
  </conditionalFormatting>
  <conditionalFormatting sqref="AH26:AJ26">
    <cfRule type="expression" dxfId="194" priority="3">
      <formula>ISERROR($R$16)</formula>
    </cfRule>
  </conditionalFormatting>
  <conditionalFormatting sqref="AK25:AN25">
    <cfRule type="expression" dxfId="193" priority="2">
      <formula>ISERROR($U$15)</formula>
    </cfRule>
  </conditionalFormatting>
  <conditionalFormatting sqref="AK26:AN26">
    <cfRule type="expression" dxfId="192" priority="1">
      <formula>ISERROR($U$16)</formula>
    </cfRule>
  </conditionalFormatting>
  <dataValidations count="1">
    <dataValidation type="list" allowBlank="1" showInputMessage="1" showErrorMessage="1" sqref="AP16:AR16">
      <formula1>"１地域,２地域,３地域,４地域,５地域,６地域,７地域,８地域"</formula1>
    </dataValidation>
  </dataValidations>
  <pageMargins left="0.59055118110236227" right="0.39370078740157483" top="0.98425196850393704" bottom="0.78740157480314965" header="0.31496062992125984" footer="0.39370078740157483"/>
  <pageSetup paperSize="9" scale="64" orientation="portrait" r:id="rId1"/>
  <headerFooter>
    <oddHeader>&amp;Rver.1.1　</oddHeader>
    <oddFooter>&amp;Ccopyright (C) 2017 hyoukakyoukai all rights reserved</oddFooter>
  </headerFooter>
  <rowBreaks count="2" manualBreakCount="2">
    <brk id="89" max="15" man="1"/>
    <brk id="161" max="15" man="1"/>
  </rowBreaks>
  <drawing r:id="rId2"/>
  <legacyDrawing r:id="rId3"/>
  <mc:AlternateContent xmlns:mc="http://schemas.openxmlformats.org/markup-compatibility/2006">
    <mc:Choice Requires="x14">
      <controls>
        <mc:AlternateContent xmlns:mc="http://schemas.openxmlformats.org/markup-compatibility/2006">
          <mc:Choice Requires="x14">
            <control shapeId="103425" r:id="rId4" name="Group Box 1">
              <controlPr defaultSize="0" autoFill="0" autoPict="0">
                <anchor moveWithCells="1">
                  <from>
                    <xdr:col>23</xdr:col>
                    <xdr:colOff>266700</xdr:colOff>
                    <xdr:row>18</xdr:row>
                    <xdr:rowOff>371475</xdr:rowOff>
                  </from>
                  <to>
                    <xdr:col>27</xdr:col>
                    <xdr:colOff>571500</xdr:colOff>
                    <xdr:row>21</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T118"/>
  <sheetViews>
    <sheetView view="pageBreakPreview" zoomScaleNormal="100" zoomScaleSheetLayoutView="100" workbookViewId="0">
      <selection activeCell="A7" sqref="A7"/>
    </sheetView>
  </sheetViews>
  <sheetFormatPr defaultColWidth="9" defaultRowHeight="13.5"/>
  <cols>
    <col min="1" max="1" width="6.625" style="109" customWidth="1"/>
    <col min="2" max="2" width="7.125" style="110" customWidth="1"/>
    <col min="3" max="3" width="10.875" style="109" customWidth="1"/>
    <col min="4" max="4" width="9" style="109" customWidth="1"/>
    <col min="5" max="5" width="8.75" style="109" customWidth="1"/>
    <col min="6" max="6" width="8.375" style="109" customWidth="1"/>
    <col min="7" max="7" width="7.375" style="109" customWidth="1"/>
    <col min="8" max="9" width="6.625" style="109" customWidth="1"/>
    <col min="10" max="10" width="8" style="109" customWidth="1"/>
    <col min="11" max="12" width="7.125" style="109" customWidth="1"/>
    <col min="13" max="14" width="6.625" style="109" customWidth="1"/>
    <col min="15" max="15" width="3.125" style="109" customWidth="1"/>
    <col min="16" max="16" width="3" style="109" customWidth="1"/>
    <col min="17" max="17" width="9" style="109" hidden="1" customWidth="1"/>
    <col min="18" max="20" width="10.625" style="109" hidden="1" customWidth="1"/>
    <col min="21" max="21" width="2.625" style="109" hidden="1" customWidth="1"/>
    <col min="22" max="22" width="7.25" style="109" hidden="1" customWidth="1"/>
    <col min="23" max="24" width="8.75" style="109" hidden="1" customWidth="1"/>
    <col min="25" max="26" width="8" style="109" hidden="1" customWidth="1"/>
    <col min="27" max="27" width="12.875" style="109" hidden="1" customWidth="1"/>
    <col min="28" max="28" width="12.625" style="109" hidden="1" customWidth="1"/>
    <col min="29" max="35" width="11.625" style="109" hidden="1" customWidth="1"/>
    <col min="36" max="46" width="9" style="109" hidden="1" customWidth="1"/>
    <col min="47" max="16384" width="9" style="109"/>
  </cols>
  <sheetData>
    <row r="1" spans="1:46" s="59" customFormat="1" ht="26.25" customHeight="1">
      <c r="A1" s="497" t="s">
        <v>67</v>
      </c>
      <c r="B1" s="497"/>
      <c r="C1" s="497"/>
      <c r="D1" s="497"/>
      <c r="E1" s="497"/>
      <c r="F1" s="497"/>
      <c r="G1" s="497"/>
      <c r="H1" s="497"/>
      <c r="I1" s="497"/>
      <c r="J1" s="497"/>
      <c r="K1" s="497"/>
      <c r="L1" s="497"/>
      <c r="M1" s="497"/>
      <c r="N1" s="497"/>
      <c r="Q1" s="60"/>
      <c r="R1" s="60"/>
      <c r="S1" s="60"/>
      <c r="T1" s="60"/>
    </row>
    <row r="2" spans="1:46" s="59" customFormat="1" ht="6.75" customHeight="1">
      <c r="A2" s="464" t="s">
        <v>347</v>
      </c>
      <c r="B2" s="464"/>
      <c r="C2" s="464"/>
      <c r="D2" s="464"/>
      <c r="E2" s="464"/>
      <c r="F2" s="464"/>
      <c r="G2" s="464"/>
      <c r="H2" s="464"/>
      <c r="I2" s="464"/>
      <c r="J2" s="464"/>
      <c r="K2" s="464"/>
      <c r="L2" s="464"/>
      <c r="M2" s="464"/>
      <c r="N2" s="464"/>
      <c r="Q2" s="60"/>
      <c r="R2" s="60"/>
      <c r="S2" s="61" t="s">
        <v>49</v>
      </c>
      <c r="T2" s="62" t="s">
        <v>50</v>
      </c>
      <c r="U2" s="22"/>
      <c r="V2" s="22"/>
    </row>
    <row r="3" spans="1:46" s="65" customFormat="1" ht="23.25" customHeight="1" thickBot="1">
      <c r="A3" s="465"/>
      <c r="B3" s="465"/>
      <c r="C3" s="465"/>
      <c r="D3" s="465"/>
      <c r="E3" s="465"/>
      <c r="F3" s="465"/>
      <c r="G3" s="465"/>
      <c r="H3" s="465"/>
      <c r="I3" s="465"/>
      <c r="J3" s="465"/>
      <c r="K3" s="465"/>
      <c r="L3" s="465"/>
      <c r="M3" s="465"/>
      <c r="N3" s="465"/>
      <c r="O3" s="67"/>
      <c r="R3" s="49" t="s">
        <v>215</v>
      </c>
      <c r="S3" s="49">
        <v>0.93</v>
      </c>
      <c r="T3" s="49">
        <v>0.51</v>
      </c>
      <c r="AD3" s="66" t="s">
        <v>65</v>
      </c>
      <c r="AE3" s="23">
        <f>共通条件・結果!Z6</f>
        <v>0</v>
      </c>
    </row>
    <row r="4" spans="1:46" s="65" customFormat="1" ht="20.100000000000001" customHeight="1">
      <c r="A4" s="498" t="s">
        <v>42</v>
      </c>
      <c r="B4" s="500" t="s">
        <v>43</v>
      </c>
      <c r="C4" s="500" t="s">
        <v>41</v>
      </c>
      <c r="D4" s="502" t="s">
        <v>39</v>
      </c>
      <c r="E4" s="505" t="s">
        <v>40</v>
      </c>
      <c r="F4" s="511" t="s">
        <v>225</v>
      </c>
      <c r="G4" s="512"/>
      <c r="H4" s="512"/>
      <c r="I4" s="512"/>
      <c r="J4" s="513"/>
      <c r="K4" s="508" t="s">
        <v>200</v>
      </c>
      <c r="L4" s="508" t="s">
        <v>201</v>
      </c>
      <c r="M4" s="519" t="s">
        <v>205</v>
      </c>
      <c r="N4" s="520"/>
      <c r="O4" s="67"/>
      <c r="Q4" s="49"/>
      <c r="R4" s="49"/>
      <c r="S4" s="49"/>
      <c r="T4" s="49">
        <v>0.72</v>
      </c>
    </row>
    <row r="5" spans="1:46" s="65" customFormat="1" ht="69.95" customHeight="1">
      <c r="A5" s="499"/>
      <c r="B5" s="501"/>
      <c r="C5" s="501"/>
      <c r="D5" s="503"/>
      <c r="E5" s="506"/>
      <c r="F5" s="514" t="s">
        <v>233</v>
      </c>
      <c r="G5" s="516" t="s">
        <v>234</v>
      </c>
      <c r="H5" s="517"/>
      <c r="I5" s="517"/>
      <c r="J5" s="518"/>
      <c r="K5" s="509"/>
      <c r="L5" s="509"/>
      <c r="M5" s="521"/>
      <c r="N5" s="522"/>
      <c r="O5" s="67"/>
      <c r="Q5" s="476" t="s">
        <v>227</v>
      </c>
      <c r="R5" s="477"/>
      <c r="S5" s="477"/>
      <c r="T5" s="477"/>
      <c r="W5" s="68"/>
      <c r="AA5" s="475" t="s">
        <v>228</v>
      </c>
      <c r="AB5" s="478"/>
      <c r="AC5" s="475" t="s">
        <v>229</v>
      </c>
      <c r="AD5" s="475"/>
      <c r="AE5" s="475"/>
      <c r="AF5" s="475"/>
      <c r="AG5" s="475" t="s">
        <v>230</v>
      </c>
      <c r="AH5" s="475"/>
      <c r="AI5" s="475"/>
      <c r="AJ5" s="474" t="s">
        <v>310</v>
      </c>
      <c r="AK5" s="474"/>
      <c r="AL5" s="474"/>
      <c r="AM5" s="474"/>
      <c r="AN5" s="474"/>
      <c r="AP5" s="466" t="s">
        <v>311</v>
      </c>
      <c r="AQ5" s="466"/>
      <c r="AR5" s="466"/>
      <c r="AS5" s="466"/>
      <c r="AT5" s="466"/>
    </row>
    <row r="6" spans="1:46" s="65" customFormat="1" ht="49.5" customHeight="1" thickBot="1">
      <c r="A6" s="493"/>
      <c r="B6" s="494"/>
      <c r="C6" s="494"/>
      <c r="D6" s="504"/>
      <c r="E6" s="507"/>
      <c r="F6" s="515"/>
      <c r="G6" s="69" t="s">
        <v>114</v>
      </c>
      <c r="H6" s="69" t="s">
        <v>45</v>
      </c>
      <c r="I6" s="69" t="s">
        <v>46</v>
      </c>
      <c r="J6" s="69" t="s">
        <v>47</v>
      </c>
      <c r="K6" s="510"/>
      <c r="L6" s="510"/>
      <c r="M6" s="69" t="s">
        <v>44</v>
      </c>
      <c r="N6" s="70" t="s">
        <v>223</v>
      </c>
      <c r="O6" s="71"/>
      <c r="Q6" s="72" t="s">
        <v>87</v>
      </c>
      <c r="R6" s="64" t="s">
        <v>114</v>
      </c>
      <c r="S6" s="73" t="s">
        <v>49</v>
      </c>
      <c r="T6" s="74" t="s">
        <v>50</v>
      </c>
      <c r="V6" s="75" t="s">
        <v>91</v>
      </c>
      <c r="W6" s="76" t="s">
        <v>90</v>
      </c>
      <c r="X6" s="75" t="s">
        <v>88</v>
      </c>
      <c r="Y6" s="75" t="s">
        <v>89</v>
      </c>
      <c r="Z6" s="75" t="s">
        <v>199</v>
      </c>
      <c r="AA6" s="77" t="s">
        <v>212</v>
      </c>
      <c r="AB6" s="78" t="s">
        <v>213</v>
      </c>
      <c r="AC6" s="77" t="s">
        <v>207</v>
      </c>
      <c r="AD6" s="77" t="s">
        <v>208</v>
      </c>
      <c r="AE6" s="77" t="s">
        <v>209</v>
      </c>
      <c r="AF6" s="79" t="s">
        <v>49</v>
      </c>
      <c r="AG6" s="80" t="s">
        <v>210</v>
      </c>
      <c r="AH6" s="80" t="s">
        <v>211</v>
      </c>
      <c r="AI6" s="81" t="s">
        <v>50</v>
      </c>
      <c r="AJ6" s="234">
        <v>1</v>
      </c>
      <c r="AK6" s="235">
        <v>2</v>
      </c>
      <c r="AL6" s="235">
        <v>3</v>
      </c>
      <c r="AM6" s="235">
        <v>4</v>
      </c>
      <c r="AN6" s="235">
        <v>5</v>
      </c>
      <c r="AP6" s="236">
        <v>1</v>
      </c>
      <c r="AQ6" s="237">
        <v>2</v>
      </c>
      <c r="AR6" s="237">
        <v>3</v>
      </c>
      <c r="AS6" s="237">
        <v>4</v>
      </c>
      <c r="AT6" s="237">
        <v>5</v>
      </c>
    </row>
    <row r="7" spans="1:46" s="65" customFormat="1" ht="18" customHeight="1">
      <c r="A7" s="27"/>
      <c r="B7" s="19"/>
      <c r="C7" s="9"/>
      <c r="D7" s="29"/>
      <c r="E7" s="112"/>
      <c r="F7" s="113"/>
      <c r="G7" s="124"/>
      <c r="H7" s="125"/>
      <c r="I7" s="125"/>
      <c r="J7" s="126"/>
      <c r="K7" s="127"/>
      <c r="L7" s="128"/>
      <c r="M7" s="149"/>
      <c r="N7" s="150"/>
      <c r="O7" s="82"/>
      <c r="Q7" s="138" t="b">
        <v>1</v>
      </c>
      <c r="R7" s="138" t="b">
        <v>0</v>
      </c>
      <c r="S7" s="83" t="str">
        <f>IF(B7="上面",AA7,IF(B7="下面","－",IF(R7=TRUE,$S$3,IF(AF7="－","－",IF(AF7&gt;$S$3,$S$3,AF7)))))</f>
        <v>－</v>
      </c>
      <c r="T7" s="83" t="str">
        <f>IF(B7="上面",AB7,IF(B7="下面","－",IF(R7=TRUE,$T$3,IF(AI7="－","－",IF(AI7&gt;$T$4,$T$4,AI7)))))</f>
        <v>－</v>
      </c>
      <c r="V7" s="84" t="str">
        <f>IF(D7="","－",D7)</f>
        <v>－</v>
      </c>
      <c r="W7" s="85" t="str">
        <f>IF(E7="","セル",E7)</f>
        <v>セル</v>
      </c>
      <c r="X7" s="138" t="b">
        <v>0</v>
      </c>
      <c r="Y7" s="138" t="b">
        <v>0</v>
      </c>
      <c r="Z7" s="86">
        <f>M7*N7</f>
        <v>0</v>
      </c>
      <c r="AA7" s="64" t="str">
        <f>IF(B7="上面",IF(OR($AE$3={"１地域","２地域","３地域","５地域","８地域"}),0.93,IF(OR($AE$3={"４地域","６地域","７地域"}),0.94,"－")),"FALSE")</f>
        <v>FALSE</v>
      </c>
      <c r="AB7" s="50" t="str">
        <f>IF(B7="上面",IF(OR($AE$3={"１地域","５地域","６地域","７地域"}),0.8,IF(OR($AE$3={"２地域","３地域"}),0.81,IF($AE$3="４地域",0.82,"－"))),"FALSE")</f>
        <v>FALSE</v>
      </c>
      <c r="AC7" s="87" t="str">
        <f>IF(AND(OR($AE$3={"１地域","２地域","３地域","４地域","５地域","６地域","７地域"}),B7="南"),0.01*(24+9*(3*I7+J7)/H7),"－")</f>
        <v>－</v>
      </c>
      <c r="AD7" s="83" t="e">
        <f>IF(OR(B7={"上面","下面"},AND(OR($AE$3={"１地域","２地域","３地域","４地域","５地域","６地域","７地域"}),B7="南"),AND($AE$3="８地域",OR(B7={"南東","南","南西"}))),"－",0.01*(16+24*(2*I7+J7)/H7))</f>
        <v>#DIV/0!</v>
      </c>
      <c r="AE7" s="83" t="str">
        <f>IF(AND($AE$3="８地域",OR(B7={"南東","南","南西"})),0.01*(16+19*(2*I7+J7)/H7),"－")</f>
        <v>－</v>
      </c>
      <c r="AF7" s="83" t="str">
        <f>IF(ISERROR(OR(AC7,AD7,AE7)),"－",MAX(AC7,AD7,AE7))</f>
        <v>－</v>
      </c>
      <c r="AG7" s="88" t="str">
        <f>IF(AND(OR($AE$3={"１地域","２地域","３地域","４地域","５地域","６地域","７地域"}),OR(B7={"南東","南","南西"})),0.01*(5+20*(3*I7+J7)/H7),"－")</f>
        <v>－</v>
      </c>
      <c r="AH7" s="83" t="e">
        <f>IF(OR(B7={"上面","下面"},AND(OR($AE$3={"１地域","２地域","３地域","４地域","５地域","６地域","７地域"}),OR(B7={"南東","南","南西"}))),"－",0.01*(10+15*(2*I7+J7)/H7))</f>
        <v>#DIV/0!</v>
      </c>
      <c r="AI7" s="83" t="str">
        <f>IF(ISERROR(OR(AG7,AH7)),"－",MAX(AG7,AH7))</f>
        <v>－</v>
      </c>
      <c r="AJ7" s="238" t="s">
        <v>106</v>
      </c>
      <c r="AK7" s="235" t="s">
        <v>96</v>
      </c>
      <c r="AL7" s="235" t="s">
        <v>97</v>
      </c>
      <c r="AM7" s="235" t="s">
        <v>94</v>
      </c>
      <c r="AN7" s="235" t="s">
        <v>95</v>
      </c>
      <c r="AP7" s="238" t="s">
        <v>106</v>
      </c>
      <c r="AQ7" s="237" t="s">
        <v>96</v>
      </c>
      <c r="AR7" s="237" t="s">
        <v>97</v>
      </c>
      <c r="AS7" s="237" t="s">
        <v>94</v>
      </c>
      <c r="AT7" s="237" t="s">
        <v>95</v>
      </c>
    </row>
    <row r="8" spans="1:46" s="65" customFormat="1" ht="18" customHeight="1">
      <c r="A8" s="28"/>
      <c r="B8" s="20"/>
      <c r="C8" s="10"/>
      <c r="D8" s="30"/>
      <c r="E8" s="16"/>
      <c r="F8" s="114"/>
      <c r="G8" s="129"/>
      <c r="H8" s="130"/>
      <c r="I8" s="130"/>
      <c r="J8" s="131"/>
      <c r="K8" s="132"/>
      <c r="L8" s="133"/>
      <c r="M8" s="145"/>
      <c r="N8" s="146"/>
      <c r="O8" s="82"/>
      <c r="R8" s="138" t="b">
        <v>0</v>
      </c>
      <c r="S8" s="83" t="str">
        <f t="shared" ref="S8:S22" si="0">IF(B8="上面",AA8,IF(B8="下面","－",IF(R8=TRUE,$S$3,IF(AF8="－","－",IF(AF8&gt;$S$3,$S$3,AF8)))))</f>
        <v>－</v>
      </c>
      <c r="T8" s="83" t="str">
        <f t="shared" ref="T8:T22" si="1">IF(B8="上面",AB8,IF(B8="下面","－",IF(R8=TRUE,$T$3,IF(AI8="－","－",IF(AI8&gt;$T$4,$T$4,AI8)))))</f>
        <v>－</v>
      </c>
      <c r="V8" s="84" t="str">
        <f t="shared" ref="V8:V22" si="2">IF(D8="","－",D8)</f>
        <v>－</v>
      </c>
      <c r="W8" s="85" t="str">
        <f t="shared" ref="W8:W22" si="3">IF(E8="","セル",E8)</f>
        <v>セル</v>
      </c>
      <c r="X8" s="138" t="b">
        <v>0</v>
      </c>
      <c r="Y8" s="138" t="b">
        <v>0</v>
      </c>
      <c r="Z8" s="86">
        <f t="shared" ref="Z8:Z22" si="4">M8*N8</f>
        <v>0</v>
      </c>
      <c r="AA8" s="64" t="str">
        <f>IF(B8="上面",IF(OR($AE$3={"１地域","２地域","３地域","５地域","８地域"}),0.93,IF(OR($AE$3={"４地域","６地域","７地域"}),0.94,"－")),"FALSE")</f>
        <v>FALSE</v>
      </c>
      <c r="AB8" s="50" t="str">
        <f>IF(B8="上面",IF(OR($AE$3={"１地域","５地域","６地域","７地域"}),0.8,IF(OR($AE$3={"２地域","３地域"}),0.81,IF($AE$3="４地域",0.82,"－"))),"FALSE")</f>
        <v>FALSE</v>
      </c>
      <c r="AC8" s="87" t="str">
        <f>IF(AND(OR($AE$3={"１地域","２地域","３地域","４地域","５地域","６地域","７地域"}),B8="南"),0.01*(24+9*(3*I8+J8)/H8),"－")</f>
        <v>－</v>
      </c>
      <c r="AD8" s="83" t="e">
        <f>IF(OR(B8={"上面","下面"},AND(OR($AE$3={"１地域","２地域","３地域","４地域","５地域","６地域","７地域"}),B8="南"),AND($AE$3="８地域",OR(B8={"南東","南","南西"}))),"－",0.01*(16+24*(2*I8+J8)/H8))</f>
        <v>#DIV/0!</v>
      </c>
      <c r="AE8" s="83" t="str">
        <f>IF(AND($AE$3="８地域",OR(B8={"南東","南","南西"})),0.01*(16+19*(2*I8+J8)/H8),"－")</f>
        <v>－</v>
      </c>
      <c r="AF8" s="83" t="str">
        <f t="shared" ref="AF8:AF22" si="5">IF(ISERROR(OR(AC8,AD8,AE8)),"－",MAX(AC8,AD8,AE8))</f>
        <v>－</v>
      </c>
      <c r="AG8" s="88" t="str">
        <f>IF(AND(OR($AE$3={"１地域","２地域","３地域","４地域","５地域","６地域","７地域"}),OR(B8={"南東","南","南西"})),0.01*(5+20*(3*I8+J8)/H8),"－")</f>
        <v>－</v>
      </c>
      <c r="AH8" s="83" t="e">
        <f>IF(OR(B8={"上面","下面"},AND(OR($AE$3={"１地域","２地域","３地域","４地域","５地域","６地域","７地域"}),OR(B8={"南東","南","南西"}))),"－",0.01*(10+15*(2*I8+J8)/H8))</f>
        <v>#DIV/0!</v>
      </c>
      <c r="AI8" s="83" t="str">
        <f t="shared" ref="AI8:AI22" si="6">IF(ISERROR(OR(AG8,AH8)),"－",MAX(AG8,AH8))</f>
        <v>－</v>
      </c>
      <c r="AJ8" s="239" t="s">
        <v>98</v>
      </c>
      <c r="AK8" s="240">
        <v>0.86499999999999999</v>
      </c>
      <c r="AL8" s="240">
        <v>0.86399999999999999</v>
      </c>
      <c r="AM8" s="240">
        <v>0.86</v>
      </c>
      <c r="AN8" s="240">
        <v>0.86599999999999999</v>
      </c>
      <c r="AP8" s="167" t="s">
        <v>98</v>
      </c>
      <c r="AQ8" s="241">
        <v>0.60199999999999998</v>
      </c>
      <c r="AR8" s="241">
        <v>0.66466666666666674</v>
      </c>
      <c r="AS8" s="242">
        <v>0.65800000000000003</v>
      </c>
      <c r="AT8" s="241">
        <v>0.60499999999999998</v>
      </c>
    </row>
    <row r="9" spans="1:46" s="65" customFormat="1" ht="18" customHeight="1">
      <c r="A9" s="28"/>
      <c r="B9" s="20"/>
      <c r="C9" s="10"/>
      <c r="D9" s="30"/>
      <c r="E9" s="16"/>
      <c r="F9" s="114"/>
      <c r="G9" s="129"/>
      <c r="H9" s="130"/>
      <c r="I9" s="130"/>
      <c r="J9" s="131"/>
      <c r="K9" s="132"/>
      <c r="L9" s="133"/>
      <c r="M9" s="145"/>
      <c r="N9" s="146"/>
      <c r="O9" s="82"/>
      <c r="R9" s="138" t="b">
        <v>0</v>
      </c>
      <c r="S9" s="83" t="str">
        <f t="shared" si="0"/>
        <v>－</v>
      </c>
      <c r="T9" s="83" t="str">
        <f t="shared" si="1"/>
        <v>－</v>
      </c>
      <c r="V9" s="84" t="str">
        <f t="shared" si="2"/>
        <v>－</v>
      </c>
      <c r="W9" s="85" t="str">
        <f t="shared" si="3"/>
        <v>セル</v>
      </c>
      <c r="X9" s="138" t="b">
        <v>0</v>
      </c>
      <c r="Y9" s="138" t="b">
        <v>0</v>
      </c>
      <c r="Z9" s="86">
        <f t="shared" si="4"/>
        <v>0</v>
      </c>
      <c r="AA9" s="64" t="str">
        <f>IF(B9="上面",IF(OR($AE$3={"１地域","２地域","３地域","５地域","８地域"}),0.93,IF(OR($AE$3={"４地域","６地域","７地域"}),0.94,"－")),"FALSE")</f>
        <v>FALSE</v>
      </c>
      <c r="AB9" s="50" t="str">
        <f>IF(B9="上面",IF(OR($AE$3={"１地域","５地域","６地域","７地域"}),0.8,IF(OR($AE$3={"２地域","３地域"}),0.81,IF($AE$3="４地域",0.82,"－"))),"FALSE")</f>
        <v>FALSE</v>
      </c>
      <c r="AC9" s="87" t="str">
        <f>IF(AND(OR($AE$3={"１地域","２地域","３地域","４地域","５地域","６地域","７地域"}),B9="南"),0.01*(24+9*(3*I9+J9)/H9),"－")</f>
        <v>－</v>
      </c>
      <c r="AD9" s="83" t="e">
        <f>IF(OR(B9={"上面","下面"},AND(OR($AE$3={"１地域","２地域","３地域","４地域","５地域","６地域","７地域"}),B9="南"),AND($AE$3="８地域",OR(B9={"南東","南","南西"}))),"－",0.01*(16+24*(2*I9+J9)/H9))</f>
        <v>#DIV/0!</v>
      </c>
      <c r="AE9" s="83" t="str">
        <f>IF(AND($AE$3="８地域",OR(B9={"南東","南","南西"})),0.01*(16+19*(2*I9+J9)/H9),"－")</f>
        <v>－</v>
      </c>
      <c r="AF9" s="83" t="str">
        <f t="shared" si="5"/>
        <v>－</v>
      </c>
      <c r="AG9" s="88" t="str">
        <f>IF(AND(OR($AE$3={"１地域","２地域","３地域","４地域","５地域","６地域","７地域"}),OR(B9={"南東","南","南西"})),0.01*(5+20*(3*I9+J9)/H9),"－")</f>
        <v>－</v>
      </c>
      <c r="AH9" s="83" t="e">
        <f>IF(OR(B9={"上面","下面"},AND(OR($AE$3={"１地域","２地域","３地域","４地域","５地域","６地域","７地域"}),OR(B9={"南東","南","南西"}))),"－",0.01*(10+15*(2*I9+J9)/H9))</f>
        <v>#DIV/0!</v>
      </c>
      <c r="AI9" s="83" t="str">
        <f t="shared" si="6"/>
        <v>－</v>
      </c>
      <c r="AJ9" s="239" t="s">
        <v>99</v>
      </c>
      <c r="AK9" s="240">
        <v>0.86399999999999999</v>
      </c>
      <c r="AL9" s="240">
        <v>0.85799999999999998</v>
      </c>
      <c r="AM9" s="240">
        <v>0.86099999999999999</v>
      </c>
      <c r="AN9" s="240">
        <v>0.86399999999999999</v>
      </c>
      <c r="AP9" s="167" t="s">
        <v>99</v>
      </c>
      <c r="AQ9" s="241">
        <v>0.60499999999999998</v>
      </c>
      <c r="AR9" s="241">
        <v>0.65566666666666673</v>
      </c>
      <c r="AS9" s="242">
        <v>0.64766666666666672</v>
      </c>
      <c r="AT9" s="241">
        <v>0.60399999999999998</v>
      </c>
    </row>
    <row r="10" spans="1:46" s="65" customFormat="1" ht="18" customHeight="1">
      <c r="A10" s="28"/>
      <c r="B10" s="20"/>
      <c r="C10" s="10"/>
      <c r="D10" s="30"/>
      <c r="E10" s="16"/>
      <c r="F10" s="114"/>
      <c r="G10" s="129"/>
      <c r="H10" s="130"/>
      <c r="I10" s="130"/>
      <c r="J10" s="131"/>
      <c r="K10" s="132"/>
      <c r="L10" s="133"/>
      <c r="M10" s="145"/>
      <c r="N10" s="146"/>
      <c r="O10" s="82"/>
      <c r="R10" s="138" t="b">
        <v>0</v>
      </c>
      <c r="S10" s="83" t="str">
        <f>IF(B10="上面",AA10,IF(B10="下面","－",IF(R10=TRUE,$S$3,IF(AF10="－","－",IF(AF10&gt;$S$3,$S$3,AF10)))))</f>
        <v>－</v>
      </c>
      <c r="T10" s="83" t="str">
        <f t="shared" si="1"/>
        <v>－</v>
      </c>
      <c r="V10" s="84" t="str">
        <f t="shared" si="2"/>
        <v>－</v>
      </c>
      <c r="W10" s="85" t="str">
        <f t="shared" si="3"/>
        <v>セル</v>
      </c>
      <c r="X10" s="138" t="b">
        <v>0</v>
      </c>
      <c r="Y10" s="138" t="b">
        <v>0</v>
      </c>
      <c r="Z10" s="86">
        <f t="shared" si="4"/>
        <v>0</v>
      </c>
      <c r="AA10" s="64" t="str">
        <f>IF(B10="上面",IF(OR($AE$3={"１地域","２地域","３地域","５地域","８地域"}),0.93,IF(OR($AE$3={"４地域","６地域","７地域"}),0.94,"－")),"FALSE")</f>
        <v>FALSE</v>
      </c>
      <c r="AB10" s="50" t="str">
        <f>IF(B10="上面",IF(OR($AE$3={"１地域","５地域","６地域","７地域"}),0.8,IF(OR($AE$3={"２地域","３地域"}),0.81,IF($AE$3="４地域",0.82,"－"))),"FALSE")</f>
        <v>FALSE</v>
      </c>
      <c r="AC10" s="87" t="str">
        <f>IF(AND(OR($AE$3={"１地域","２地域","３地域","４地域","５地域","６地域","７地域"}),B10="南"),0.01*(24+9*(3*I10+J10)/H10),"－")</f>
        <v>－</v>
      </c>
      <c r="AD10" s="83" t="e">
        <f>IF(OR(B10={"上面","下面"},AND(OR($AE$3={"１地域","２地域","３地域","４地域","５地域","６地域","７地域"}),B10="南"),AND($AE$3="８地域",OR(B10={"南東","南","南西"}))),"－",0.01*(16+24*(2*I10+J10)/H10))</f>
        <v>#DIV/0!</v>
      </c>
      <c r="AE10" s="83" t="str">
        <f>IF(AND($AE$3="８地域",OR(B10={"南東","南","南西"})),0.01*(16+19*(2*I10+J10)/H10),"－")</f>
        <v>－</v>
      </c>
      <c r="AF10" s="83" t="str">
        <f t="shared" si="5"/>
        <v>－</v>
      </c>
      <c r="AG10" s="88" t="str">
        <f>IF(AND(OR($AE$3={"１地域","２地域","３地域","４地域","５地域","６地域","７地域"}),OR(B10={"南東","南","南西"})),0.01*(5+20*(3*I10+J10)/H10),"－")</f>
        <v>－</v>
      </c>
      <c r="AH10" s="83" t="e">
        <f>IF(OR(B10={"上面","下面"},AND(OR($AE$3={"１地域","２地域","３地域","４地域","５地域","６地域","７地域"}),OR(B10={"南東","南","南西"}))),"－",0.01*(10+15*(2*I10+J10)/H10))</f>
        <v>#DIV/0!</v>
      </c>
      <c r="AI10" s="83" t="str">
        <f t="shared" si="6"/>
        <v>－</v>
      </c>
      <c r="AJ10" s="239" t="s">
        <v>100</v>
      </c>
      <c r="AK10" s="240">
        <v>0.86199999999999999</v>
      </c>
      <c r="AL10" s="240">
        <v>0.85299999999999998</v>
      </c>
      <c r="AM10" s="240">
        <v>0.85899999999999999</v>
      </c>
      <c r="AN10" s="240">
        <v>0.86499999999999999</v>
      </c>
      <c r="AP10" s="167" t="s">
        <v>100</v>
      </c>
      <c r="AQ10" s="241">
        <v>0.60166666666666668</v>
      </c>
      <c r="AR10" s="241">
        <v>0.64866666666666672</v>
      </c>
      <c r="AS10" s="242">
        <v>0.64966666666666673</v>
      </c>
      <c r="AT10" s="241">
        <v>0.60166666666666668</v>
      </c>
    </row>
    <row r="11" spans="1:46" s="65" customFormat="1" ht="18" customHeight="1">
      <c r="A11" s="28"/>
      <c r="B11" s="20"/>
      <c r="C11" s="10"/>
      <c r="D11" s="30"/>
      <c r="E11" s="16"/>
      <c r="F11" s="114"/>
      <c r="G11" s="129"/>
      <c r="H11" s="130"/>
      <c r="I11" s="130"/>
      <c r="J11" s="131"/>
      <c r="K11" s="132"/>
      <c r="L11" s="133"/>
      <c r="M11" s="145"/>
      <c r="N11" s="146"/>
      <c r="O11" s="82"/>
      <c r="P11" s="89"/>
      <c r="R11" s="138" t="b">
        <v>0</v>
      </c>
      <c r="S11" s="83" t="str">
        <f t="shared" si="0"/>
        <v>－</v>
      </c>
      <c r="T11" s="83" t="str">
        <f t="shared" si="1"/>
        <v>－</v>
      </c>
      <c r="V11" s="84" t="str">
        <f t="shared" si="2"/>
        <v>－</v>
      </c>
      <c r="W11" s="85" t="str">
        <f t="shared" si="3"/>
        <v>セル</v>
      </c>
      <c r="X11" s="138" t="b">
        <v>0</v>
      </c>
      <c r="Y11" s="138" t="b">
        <v>0</v>
      </c>
      <c r="Z11" s="86">
        <f t="shared" si="4"/>
        <v>0</v>
      </c>
      <c r="AA11" s="64" t="str">
        <f>IF(B11="上面",IF(OR($AE$3={"１地域","２地域","３地域","５地域","８地域"}),0.93,IF(OR($AE$3={"４地域","６地域","７地域"}),0.94,"－")),"FALSE")</f>
        <v>FALSE</v>
      </c>
      <c r="AB11" s="50" t="str">
        <f>IF(B11="上面",IF(OR($AE$3={"１地域","５地域","６地域","７地域"}),0.8,IF(OR($AE$3={"２地域","３地域"}),0.81,IF($AE$3="４地域",0.82,"－"))),"FALSE")</f>
        <v>FALSE</v>
      </c>
      <c r="AC11" s="87" t="str">
        <f>IF(AND(OR($AE$3={"１地域","２地域","３地域","４地域","５地域","６地域","７地域"}),B11="南"),0.01*(24+9*(3*I11+J11)/H11),"－")</f>
        <v>－</v>
      </c>
      <c r="AD11" s="83" t="e">
        <f>IF(OR(B11={"上面","下面"},AND(OR($AE$3={"１地域","２地域","３地域","４地域","５地域","６地域","７地域"}),B11="南"),AND($AE$3="８地域",OR(B11={"南東","南","南西"}))),"－",0.01*(16+24*(2*I11+J11)/H11))</f>
        <v>#DIV/0!</v>
      </c>
      <c r="AE11" s="83" t="str">
        <f>IF(AND($AE$3="８地域",OR(B11={"南東","南","南西"})),0.01*(16+19*(2*I11+J11)/H11),"－")</f>
        <v>－</v>
      </c>
      <c r="AF11" s="83" t="str">
        <f t="shared" si="5"/>
        <v>－</v>
      </c>
      <c r="AG11" s="88" t="str">
        <f>IF(AND(OR($AE$3={"１地域","２地域","３地域","４地域","５地域","６地域","７地域"}),OR(B11={"南東","南","南西"})),0.01*(5+20*(3*I11+J11)/H11),"－")</f>
        <v>－</v>
      </c>
      <c r="AH11" s="83" t="e">
        <f>IF(OR(B11={"上面","下面"},AND(OR($AE$3={"１地域","２地域","３地域","４地域","５地域","６地域","７地域"}),OR(B11={"南東","南","南西"}))),"－",0.01*(10+15*(2*I11+J11)/H11))</f>
        <v>#DIV/0!</v>
      </c>
      <c r="AI11" s="83" t="str">
        <f t="shared" si="6"/>
        <v>－</v>
      </c>
      <c r="AJ11" s="239" t="s">
        <v>101</v>
      </c>
      <c r="AK11" s="240">
        <v>0.86099999999999999</v>
      </c>
      <c r="AL11" s="240">
        <v>0.85299999999999998</v>
      </c>
      <c r="AM11" s="240">
        <v>0.85</v>
      </c>
      <c r="AN11" s="240">
        <v>0.86099999999999999</v>
      </c>
      <c r="AP11" s="167" t="s">
        <v>101</v>
      </c>
      <c r="AQ11" s="241">
        <v>0.59766666666666668</v>
      </c>
      <c r="AR11" s="241">
        <v>0.64233333333333331</v>
      </c>
      <c r="AS11" s="242">
        <v>0.64233333333333331</v>
      </c>
      <c r="AT11" s="241">
        <v>0.59499999999999997</v>
      </c>
    </row>
    <row r="12" spans="1:46" s="65" customFormat="1" ht="18" customHeight="1">
      <c r="A12" s="28"/>
      <c r="B12" s="20"/>
      <c r="C12" s="10"/>
      <c r="D12" s="30"/>
      <c r="E12" s="16"/>
      <c r="F12" s="114"/>
      <c r="G12" s="129"/>
      <c r="H12" s="130"/>
      <c r="I12" s="130"/>
      <c r="J12" s="131"/>
      <c r="K12" s="132"/>
      <c r="L12" s="133"/>
      <c r="M12" s="145"/>
      <c r="N12" s="146"/>
      <c r="O12" s="82"/>
      <c r="R12" s="138" t="b">
        <v>0</v>
      </c>
      <c r="S12" s="83" t="str">
        <f t="shared" si="0"/>
        <v>－</v>
      </c>
      <c r="T12" s="83" t="str">
        <f t="shared" si="1"/>
        <v>－</v>
      </c>
      <c r="V12" s="84" t="str">
        <f t="shared" si="2"/>
        <v>－</v>
      </c>
      <c r="W12" s="85" t="str">
        <f t="shared" si="3"/>
        <v>セル</v>
      </c>
      <c r="X12" s="138" t="b">
        <v>0</v>
      </c>
      <c r="Y12" s="138" t="b">
        <v>0</v>
      </c>
      <c r="Z12" s="86">
        <f t="shared" si="4"/>
        <v>0</v>
      </c>
      <c r="AA12" s="64" t="str">
        <f>IF(B12="上面",IF(OR($AE$3={"１地域","２地域","３地域","５地域","８地域"}),0.93,IF(OR($AE$3={"４地域","６地域","７地域"}),0.94,"－")),"FALSE")</f>
        <v>FALSE</v>
      </c>
      <c r="AB12" s="50" t="str">
        <f>IF(B12="上面",IF(OR($AE$3={"１地域","５地域","６地域","７地域"}),0.8,IF(OR($AE$3={"２地域","３地域"}),0.81,IF($AE$3="４地域",0.82,"－"))),"FALSE")</f>
        <v>FALSE</v>
      </c>
      <c r="AC12" s="87" t="str">
        <f>IF(AND(OR($AE$3={"１地域","２地域","３地域","４地域","５地域","６地域","７地域"}),B12="南"),0.01*(24+9*(3*I12+J12)/H12),"－")</f>
        <v>－</v>
      </c>
      <c r="AD12" s="83" t="e">
        <f>IF(OR(B12={"上面","下面"},AND(OR($AE$3={"１地域","２地域","３地域","４地域","５地域","６地域","７地域"}),B12="南"),AND($AE$3="８地域",OR(B12={"南東","南","南西"}))),"－",0.01*(16+24*(2*I12+J12)/H12))</f>
        <v>#DIV/0!</v>
      </c>
      <c r="AE12" s="83" t="str">
        <f>IF(AND($AE$3="８地域",OR(B12={"南東","南","南西"})),0.01*(16+19*(2*I12+J12)/H12),"－")</f>
        <v>－</v>
      </c>
      <c r="AF12" s="83" t="str">
        <f t="shared" si="5"/>
        <v>－</v>
      </c>
      <c r="AG12" s="88" t="str">
        <f>IF(AND(OR($AE$3={"１地域","２地域","３地域","４地域","５地域","６地域","７地域"}),OR(B12={"南東","南","南西"})),0.01*(5+20*(3*I12+J12)/H12),"－")</f>
        <v>－</v>
      </c>
      <c r="AH12" s="83" t="e">
        <f>IF(OR(B12={"上面","下面"},AND(OR($AE$3={"１地域","２地域","３地域","４地域","５地域","６地域","７地域"}),OR(B12={"南東","南","南西"}))),"－",0.01*(10+15*(2*I12+J12)/H12))</f>
        <v>#DIV/0!</v>
      </c>
      <c r="AI12" s="83" t="str">
        <f t="shared" si="6"/>
        <v>－</v>
      </c>
      <c r="AJ12" s="239" t="s">
        <v>102</v>
      </c>
      <c r="AK12" s="240">
        <v>0.86299999999999999</v>
      </c>
      <c r="AL12" s="240">
        <v>0.85399999999999998</v>
      </c>
      <c r="AM12" s="240">
        <v>0.85799999999999998</v>
      </c>
      <c r="AN12" s="240">
        <v>0.86199999999999999</v>
      </c>
      <c r="AP12" s="167" t="s">
        <v>102</v>
      </c>
      <c r="AQ12" s="241">
        <v>0.59199999999999997</v>
      </c>
      <c r="AR12" s="241">
        <v>0.67066666666666674</v>
      </c>
      <c r="AS12" s="242">
        <v>0.66666666666666674</v>
      </c>
      <c r="AT12" s="241">
        <v>0.59499999999999997</v>
      </c>
    </row>
    <row r="13" spans="1:46" s="65" customFormat="1" ht="18" customHeight="1">
      <c r="A13" s="28"/>
      <c r="B13" s="20"/>
      <c r="C13" s="10"/>
      <c r="D13" s="30"/>
      <c r="E13" s="16"/>
      <c r="F13" s="114"/>
      <c r="G13" s="129"/>
      <c r="H13" s="130"/>
      <c r="I13" s="130"/>
      <c r="J13" s="131"/>
      <c r="K13" s="132"/>
      <c r="L13" s="133"/>
      <c r="M13" s="145"/>
      <c r="N13" s="146"/>
      <c r="O13" s="82"/>
      <c r="R13" s="138" t="b">
        <v>0</v>
      </c>
      <c r="S13" s="83" t="str">
        <f t="shared" si="0"/>
        <v>－</v>
      </c>
      <c r="T13" s="83" t="str">
        <f t="shared" si="1"/>
        <v>－</v>
      </c>
      <c r="V13" s="84" t="str">
        <f t="shared" si="2"/>
        <v>－</v>
      </c>
      <c r="W13" s="85" t="str">
        <f t="shared" si="3"/>
        <v>セル</v>
      </c>
      <c r="X13" s="138" t="b">
        <v>0</v>
      </c>
      <c r="Y13" s="138" t="b">
        <v>0</v>
      </c>
      <c r="Z13" s="86">
        <f t="shared" si="4"/>
        <v>0</v>
      </c>
      <c r="AA13" s="64" t="str">
        <f>IF(B13="上面",IF(OR($AE$3={"１地域","２地域","３地域","５地域","８地域"}),0.93,IF(OR($AE$3={"４地域","６地域","７地域"}),0.94,"－")),"FALSE")</f>
        <v>FALSE</v>
      </c>
      <c r="AB13" s="50" t="str">
        <f>IF(B13="上面",IF(OR($AE$3={"１地域","５地域","６地域","７地域"}),0.8,IF(OR($AE$3={"２地域","３地域"}),0.81,IF($AE$3="４地域",0.82,"－"))),"FALSE")</f>
        <v>FALSE</v>
      </c>
      <c r="AC13" s="87" t="str">
        <f>IF(AND(OR($AE$3={"１地域","２地域","３地域","４地域","５地域","６地域","７地域"}),B13="南"),0.01*(24+9*(3*I13+J13)/H13),"－")</f>
        <v>－</v>
      </c>
      <c r="AD13" s="83" t="e">
        <f>IF(OR(B13={"上面","下面"},AND(OR($AE$3={"１地域","２地域","３地域","４地域","５地域","６地域","７地域"}),B13="南"),AND($AE$3="８地域",OR(B13={"南東","南","南西"}))),"－",0.01*(16+24*(2*I13+J13)/H13))</f>
        <v>#DIV/0!</v>
      </c>
      <c r="AE13" s="83" t="str">
        <f>IF(AND($AE$3="８地域",OR(B13={"南東","南","南西"})),0.01*(16+19*(2*I13+J13)/H13),"－")</f>
        <v>－</v>
      </c>
      <c r="AF13" s="83" t="str">
        <f t="shared" si="5"/>
        <v>－</v>
      </c>
      <c r="AG13" s="88" t="str">
        <f>IF(AND(OR($AE$3={"１地域","２地域","３地域","４地域","５地域","６地域","７地域"}),OR(B13={"南東","南","南西"})),0.01*(5+20*(3*I13+J13)/H13),"－")</f>
        <v>－</v>
      </c>
      <c r="AH13" s="83" t="e">
        <f>IF(OR(B13={"上面","下面"},AND(OR($AE$3={"１地域","２地域","３地域","４地域","５地域","６地域","７地域"}),OR(B13={"南東","南","南西"}))),"－",0.01*(10+15*(2*I13+J13)/H13))</f>
        <v>#DIV/0!</v>
      </c>
      <c r="AI13" s="83" t="str">
        <f t="shared" si="6"/>
        <v>－</v>
      </c>
      <c r="AJ13" s="239" t="s">
        <v>103</v>
      </c>
      <c r="AK13" s="240">
        <v>0.86199999999999999</v>
      </c>
      <c r="AL13" s="240">
        <v>0.85199999999999998</v>
      </c>
      <c r="AM13" s="240">
        <v>0.85199999999999998</v>
      </c>
      <c r="AN13" s="240">
        <v>0.86399999999999999</v>
      </c>
      <c r="AP13" s="167" t="s">
        <v>103</v>
      </c>
      <c r="AQ13" s="241">
        <v>0.58899999999999997</v>
      </c>
      <c r="AR13" s="241">
        <v>0.67466666666666675</v>
      </c>
      <c r="AS13" s="242">
        <v>0.65366666666666673</v>
      </c>
      <c r="AT13" s="241">
        <v>0.59499999999999997</v>
      </c>
    </row>
    <row r="14" spans="1:46" s="65" customFormat="1" ht="18" customHeight="1">
      <c r="A14" s="28"/>
      <c r="B14" s="20"/>
      <c r="C14" s="10"/>
      <c r="D14" s="30"/>
      <c r="E14" s="16"/>
      <c r="F14" s="114"/>
      <c r="G14" s="129"/>
      <c r="H14" s="130"/>
      <c r="I14" s="130"/>
      <c r="J14" s="131"/>
      <c r="K14" s="132"/>
      <c r="L14" s="133"/>
      <c r="M14" s="145"/>
      <c r="N14" s="146"/>
      <c r="O14" s="82"/>
      <c r="R14" s="138" t="b">
        <v>0</v>
      </c>
      <c r="S14" s="83" t="str">
        <f t="shared" si="0"/>
        <v>－</v>
      </c>
      <c r="T14" s="83" t="str">
        <f t="shared" si="1"/>
        <v>－</v>
      </c>
      <c r="V14" s="84" t="str">
        <f t="shared" si="2"/>
        <v>－</v>
      </c>
      <c r="W14" s="85" t="str">
        <f t="shared" si="3"/>
        <v>セル</v>
      </c>
      <c r="X14" s="138" t="b">
        <v>0</v>
      </c>
      <c r="Y14" s="138" t="b">
        <v>0</v>
      </c>
      <c r="Z14" s="86">
        <f t="shared" si="4"/>
        <v>0</v>
      </c>
      <c r="AA14" s="64" t="str">
        <f>IF(B14="上面",IF(OR($AE$3={"１地域","２地域","３地域","５地域","８地域"}),0.93,IF(OR($AE$3={"４地域","６地域","７地域"}),0.94,"－")),"FALSE")</f>
        <v>FALSE</v>
      </c>
      <c r="AB14" s="50" t="str">
        <f>IF(B14="上面",IF(OR($AE$3={"１地域","５地域","６地域","７地域"}),0.8,IF(OR($AE$3={"２地域","３地域"}),0.81,IF($AE$3="４地域",0.82,"－"))),"FALSE")</f>
        <v>FALSE</v>
      </c>
      <c r="AC14" s="87" t="str">
        <f>IF(AND(OR($AE$3={"１地域","２地域","３地域","４地域","５地域","６地域","７地域"}),B14="南"),0.01*(24+9*(3*I14+J14)/H14),"－")</f>
        <v>－</v>
      </c>
      <c r="AD14" s="83" t="e">
        <f>IF(OR(B14={"上面","下面"},AND(OR($AE$3={"１地域","２地域","３地域","４地域","５地域","６地域","７地域"}),B14="南"),AND($AE$3="８地域",OR(B14={"南東","南","南西"}))),"－",0.01*(16+24*(2*I14+J14)/H14))</f>
        <v>#DIV/0!</v>
      </c>
      <c r="AE14" s="83" t="str">
        <f>IF(AND($AE$3="８地域",OR(B14={"南東","南","南西"})),0.01*(16+19*(2*I14+J14)/H14),"－")</f>
        <v>－</v>
      </c>
      <c r="AF14" s="83" t="str">
        <f t="shared" si="5"/>
        <v>－</v>
      </c>
      <c r="AG14" s="88" t="str">
        <f>IF(AND(OR($AE$3={"１地域","２地域","３地域","４地域","５地域","６地域","７地域"}),OR(B14={"南東","南","南西"})),0.01*(5+20*(3*I14+J14)/H14),"－")</f>
        <v>－</v>
      </c>
      <c r="AH14" s="83" t="e">
        <f>IF(OR(B14={"上面","下面"},AND(OR($AE$3={"１地域","２地域","３地域","４地域","５地域","６地域","７地域"}),OR(B14={"南東","南","南西"}))),"－",0.01*(10+15*(2*I14+J14)/H14))</f>
        <v>#DIV/0!</v>
      </c>
      <c r="AI14" s="83" t="str">
        <f t="shared" si="6"/>
        <v>－</v>
      </c>
      <c r="AJ14" s="239" t="s">
        <v>104</v>
      </c>
      <c r="AK14" s="240">
        <v>0.86099999999999999</v>
      </c>
      <c r="AL14" s="240">
        <v>0.84899999999999998</v>
      </c>
      <c r="AM14" s="240">
        <v>0.84699999999999998</v>
      </c>
      <c r="AN14" s="240">
        <v>0.86199999999999999</v>
      </c>
      <c r="AP14" s="167" t="s">
        <v>104</v>
      </c>
      <c r="AQ14" s="241">
        <v>0.58733333333333326</v>
      </c>
      <c r="AR14" s="241">
        <v>0.66566666666666674</v>
      </c>
      <c r="AS14" s="242">
        <v>0.66966666666666674</v>
      </c>
      <c r="AT14" s="241">
        <v>0.58933333333333326</v>
      </c>
    </row>
    <row r="15" spans="1:46" s="65" customFormat="1" ht="18" customHeight="1">
      <c r="A15" s="28"/>
      <c r="B15" s="20"/>
      <c r="C15" s="10"/>
      <c r="D15" s="30"/>
      <c r="E15" s="16"/>
      <c r="F15" s="114"/>
      <c r="G15" s="129"/>
      <c r="H15" s="130"/>
      <c r="I15" s="130"/>
      <c r="J15" s="131"/>
      <c r="K15" s="132"/>
      <c r="L15" s="133"/>
      <c r="M15" s="145"/>
      <c r="N15" s="146"/>
      <c r="O15" s="82"/>
      <c r="R15" s="138" t="b">
        <v>0</v>
      </c>
      <c r="S15" s="83" t="str">
        <f t="shared" si="0"/>
        <v>－</v>
      </c>
      <c r="T15" s="83" t="str">
        <f t="shared" si="1"/>
        <v>－</v>
      </c>
      <c r="V15" s="84" t="str">
        <f t="shared" si="2"/>
        <v>－</v>
      </c>
      <c r="W15" s="85" t="str">
        <f t="shared" si="3"/>
        <v>セル</v>
      </c>
      <c r="X15" s="138" t="b">
        <v>0</v>
      </c>
      <c r="Y15" s="138" t="b">
        <v>0</v>
      </c>
      <c r="Z15" s="86">
        <f t="shared" si="4"/>
        <v>0</v>
      </c>
      <c r="AA15" s="64" t="str">
        <f>IF(B15="上面",IF(OR($AE$3={"１地域","２地域","３地域","５地域","８地域"}),0.93,IF(OR($AE$3={"４地域","６地域","７地域"}),0.94,"－")),"FALSE")</f>
        <v>FALSE</v>
      </c>
      <c r="AB15" s="50" t="str">
        <f>IF(B15="上面",IF(OR($AE$3={"１地域","５地域","６地域","７地域"}),0.8,IF(OR($AE$3={"２地域","３地域"}),0.81,IF($AE$3="４地域",0.82,"－"))),"FALSE")</f>
        <v>FALSE</v>
      </c>
      <c r="AC15" s="87" t="str">
        <f>IF(AND(OR($AE$3={"１地域","２地域","３地域","４地域","５地域","６地域","７地域"}),B15="南"),0.01*(24+9*(3*I15+J15)/H15),"－")</f>
        <v>－</v>
      </c>
      <c r="AD15" s="83" t="e">
        <f>IF(OR(B15={"上面","下面"},AND(OR($AE$3={"１地域","２地域","３地域","４地域","５地域","６地域","７地域"}),B15="南"),AND($AE$3="８地域",OR(B15={"南東","南","南西"}))),"－",0.01*(16+24*(2*I15+J15)/H15))</f>
        <v>#DIV/0!</v>
      </c>
      <c r="AE15" s="83" t="str">
        <f>IF(AND($AE$3="８地域",OR(B15={"南東","南","南西"})),0.01*(16+19*(2*I15+J15)/H15),"－")</f>
        <v>－</v>
      </c>
      <c r="AF15" s="83" t="str">
        <f t="shared" si="5"/>
        <v>－</v>
      </c>
      <c r="AG15" s="88" t="str">
        <f>IF(AND(OR($AE$3={"１地域","２地域","３地域","４地域","５地域","６地域","７地域"}),OR(B15={"南東","南","南西"})),0.01*(5+20*(3*I15+J15)/H15),"－")</f>
        <v>－</v>
      </c>
      <c r="AH15" s="83" t="e">
        <f>IF(OR(B15={"上面","下面"},AND(OR($AE$3={"１地域","２地域","３地域","４地域","５地域","６地域","７地域"}),OR(B15={"南東","南","南西"}))),"－",0.01*(10+15*(2*I15+J15)/H15))</f>
        <v>#DIV/0!</v>
      </c>
      <c r="AI15" s="83" t="str">
        <f t="shared" si="6"/>
        <v>－</v>
      </c>
      <c r="AJ15" s="239" t="s">
        <v>105</v>
      </c>
      <c r="AK15" s="240">
        <v>0.85699999999999998</v>
      </c>
      <c r="AL15" s="240">
        <v>0.86</v>
      </c>
      <c r="AM15" s="240">
        <v>0.85799999999999998</v>
      </c>
      <c r="AN15" s="240">
        <v>0.85899999999999999</v>
      </c>
      <c r="AP15" s="167" t="s">
        <v>105</v>
      </c>
      <c r="AQ15" s="243" t="s">
        <v>214</v>
      </c>
      <c r="AR15" s="243" t="s">
        <v>214</v>
      </c>
      <c r="AS15" s="243" t="s">
        <v>214</v>
      </c>
      <c r="AT15" s="243" t="s">
        <v>214</v>
      </c>
    </row>
    <row r="16" spans="1:46" s="65" customFormat="1" ht="18" customHeight="1">
      <c r="A16" s="28"/>
      <c r="B16" s="20"/>
      <c r="C16" s="10"/>
      <c r="D16" s="30"/>
      <c r="E16" s="16"/>
      <c r="F16" s="114"/>
      <c r="G16" s="129"/>
      <c r="H16" s="130"/>
      <c r="I16" s="130"/>
      <c r="J16" s="131"/>
      <c r="K16" s="132"/>
      <c r="L16" s="133"/>
      <c r="M16" s="145"/>
      <c r="N16" s="146"/>
      <c r="O16" s="82"/>
      <c r="R16" s="138" t="b">
        <v>0</v>
      </c>
      <c r="S16" s="83" t="str">
        <f t="shared" si="0"/>
        <v>－</v>
      </c>
      <c r="T16" s="83" t="str">
        <f t="shared" si="1"/>
        <v>－</v>
      </c>
      <c r="V16" s="84" t="str">
        <f t="shared" si="2"/>
        <v>－</v>
      </c>
      <c r="W16" s="85" t="str">
        <f t="shared" si="3"/>
        <v>セル</v>
      </c>
      <c r="X16" s="138" t="b">
        <v>0</v>
      </c>
      <c r="Y16" s="138" t="b">
        <v>0</v>
      </c>
      <c r="Z16" s="86">
        <f t="shared" si="4"/>
        <v>0</v>
      </c>
      <c r="AA16" s="64" t="str">
        <f>IF(B16="上面",IF(OR($AE$3={"１地域","２地域","３地域","５地域","８地域"}),0.93,IF(OR($AE$3={"４地域","６地域","７地域"}),0.94,"－")),"FALSE")</f>
        <v>FALSE</v>
      </c>
      <c r="AB16" s="50" t="str">
        <f>IF(B16="上面",IF(OR($AE$3={"１地域","５地域","６地域","７地域"}),0.8,IF(OR($AE$3={"２地域","３地域"}),0.81,IF($AE$3="４地域",0.82,"－"))),"FALSE")</f>
        <v>FALSE</v>
      </c>
      <c r="AC16" s="87" t="str">
        <f>IF(AND(OR($AE$3={"１地域","２地域","３地域","４地域","５地域","６地域","７地域"}),B16="南"),0.01*(24+9*(3*I16+J16)/H16),"－")</f>
        <v>－</v>
      </c>
      <c r="AD16" s="83" t="e">
        <f>IF(OR(B16={"上面","下面"},AND(OR($AE$3={"１地域","２地域","３地域","４地域","５地域","６地域","７地域"}),B16="南"),AND($AE$3="８地域",OR(B16={"南東","南","南西"}))),"－",0.01*(16+24*(2*I16+J16)/H16))</f>
        <v>#DIV/0!</v>
      </c>
      <c r="AE16" s="83" t="str">
        <f>IF(AND($AE$3="８地域",OR(B16={"南東","南","南西"})),0.01*(16+19*(2*I16+J16)/H16),"－")</f>
        <v>－</v>
      </c>
      <c r="AF16" s="83" t="str">
        <f t="shared" si="5"/>
        <v>－</v>
      </c>
      <c r="AG16" s="88" t="str">
        <f>IF(AND(OR($AE$3={"１地域","２地域","３地域","４地域","５地域","６地域","７地域"}),OR(B16={"南東","南","南西"})),0.01*(5+20*(3*I16+J16)/H16),"－")</f>
        <v>－</v>
      </c>
      <c r="AH16" s="83" t="e">
        <f>IF(OR(B16={"上面","下面"},AND(OR($AE$3={"１地域","２地域","３地域","４地域","５地域","６地域","７地域"}),OR(B16={"南東","南","南西"}))),"－",0.01*(10+15*(2*I16+J16)/H16))</f>
        <v>#DIV/0!</v>
      </c>
      <c r="AI16" s="83" t="str">
        <f t="shared" si="6"/>
        <v>－</v>
      </c>
    </row>
    <row r="17" spans="1:35" s="65" customFormat="1" ht="18" customHeight="1">
      <c r="A17" s="28"/>
      <c r="B17" s="20"/>
      <c r="C17" s="10"/>
      <c r="D17" s="30"/>
      <c r="E17" s="16"/>
      <c r="F17" s="114"/>
      <c r="G17" s="129"/>
      <c r="H17" s="130"/>
      <c r="I17" s="130"/>
      <c r="J17" s="131"/>
      <c r="K17" s="132"/>
      <c r="L17" s="133"/>
      <c r="M17" s="145"/>
      <c r="N17" s="146"/>
      <c r="O17" s="82"/>
      <c r="R17" s="138" t="b">
        <v>0</v>
      </c>
      <c r="S17" s="83" t="str">
        <f t="shared" si="0"/>
        <v>－</v>
      </c>
      <c r="T17" s="83" t="str">
        <f t="shared" si="1"/>
        <v>－</v>
      </c>
      <c r="V17" s="84" t="str">
        <f t="shared" si="2"/>
        <v>－</v>
      </c>
      <c r="W17" s="85" t="str">
        <f t="shared" si="3"/>
        <v>セル</v>
      </c>
      <c r="X17" s="138" t="b">
        <v>0</v>
      </c>
      <c r="Y17" s="138" t="b">
        <v>0</v>
      </c>
      <c r="Z17" s="86">
        <f t="shared" si="4"/>
        <v>0</v>
      </c>
      <c r="AA17" s="64" t="str">
        <f>IF(B17="上面",IF(OR($AE$3={"１地域","２地域","３地域","５地域","８地域"}),0.93,IF(OR($AE$3={"４地域","６地域","７地域"}),0.94,"－")),"FALSE")</f>
        <v>FALSE</v>
      </c>
      <c r="AB17" s="50" t="str">
        <f>IF(B17="上面",IF(OR($AE$3={"１地域","５地域","６地域","７地域"}),0.8,IF(OR($AE$3={"２地域","３地域"}),0.81,IF($AE$3="４地域",0.82,"－"))),"FALSE")</f>
        <v>FALSE</v>
      </c>
      <c r="AC17" s="87" t="str">
        <f>IF(AND(OR($AE$3={"１地域","２地域","３地域","４地域","５地域","６地域","７地域"}),B17="南"),0.01*(24+9*(3*I17+J17)/H17),"－")</f>
        <v>－</v>
      </c>
      <c r="AD17" s="83" t="e">
        <f>IF(OR(B17={"上面","下面"},AND(OR($AE$3={"１地域","２地域","３地域","４地域","５地域","６地域","７地域"}),B17="南"),AND($AE$3="８地域",OR(B17={"南東","南","南西"}))),"－",0.01*(16+24*(2*I17+J17)/H17))</f>
        <v>#DIV/0!</v>
      </c>
      <c r="AE17" s="83" t="str">
        <f>IF(AND($AE$3="８地域",OR(B17={"南東","南","南西"})),0.01*(16+19*(2*I17+J17)/H17),"－")</f>
        <v>－</v>
      </c>
      <c r="AF17" s="83" t="str">
        <f t="shared" si="5"/>
        <v>－</v>
      </c>
      <c r="AG17" s="88" t="str">
        <f>IF(AND(OR($AE$3={"１地域","２地域","３地域","４地域","５地域","６地域","７地域"}),OR(B17={"南東","南","南西"})),0.01*(5+20*(3*I17+J17)/H17),"－")</f>
        <v>－</v>
      </c>
      <c r="AH17" s="83" t="e">
        <f>IF(OR(B17={"上面","下面"},AND(OR($AE$3={"１地域","２地域","３地域","４地域","５地域","６地域","７地域"}),OR(B17={"南東","南","南西"}))),"－",0.01*(10+15*(2*I17+J17)/H17))</f>
        <v>#DIV/0!</v>
      </c>
      <c r="AI17" s="83" t="str">
        <f t="shared" si="6"/>
        <v>－</v>
      </c>
    </row>
    <row r="18" spans="1:35" s="65" customFormat="1" ht="18" customHeight="1">
      <c r="A18" s="28"/>
      <c r="B18" s="20"/>
      <c r="C18" s="10"/>
      <c r="D18" s="30"/>
      <c r="E18" s="16"/>
      <c r="F18" s="114"/>
      <c r="G18" s="129"/>
      <c r="H18" s="130"/>
      <c r="I18" s="130"/>
      <c r="J18" s="131"/>
      <c r="K18" s="132"/>
      <c r="L18" s="133"/>
      <c r="M18" s="145"/>
      <c r="N18" s="146"/>
      <c r="O18" s="82"/>
      <c r="R18" s="138" t="b">
        <v>0</v>
      </c>
      <c r="S18" s="83" t="str">
        <f t="shared" si="0"/>
        <v>－</v>
      </c>
      <c r="T18" s="83" t="str">
        <f t="shared" si="1"/>
        <v>－</v>
      </c>
      <c r="V18" s="84" t="str">
        <f t="shared" si="2"/>
        <v>－</v>
      </c>
      <c r="W18" s="85" t="str">
        <f t="shared" si="3"/>
        <v>セル</v>
      </c>
      <c r="X18" s="138" t="b">
        <v>0</v>
      </c>
      <c r="Y18" s="138" t="b">
        <v>0</v>
      </c>
      <c r="Z18" s="86">
        <f t="shared" si="4"/>
        <v>0</v>
      </c>
      <c r="AA18" s="64" t="str">
        <f>IF(B18="上面",IF(OR($AE$3={"１地域","２地域","３地域","５地域","８地域"}),0.93,IF(OR($AE$3={"４地域","６地域","７地域"}),0.94,"－")),"FALSE")</f>
        <v>FALSE</v>
      </c>
      <c r="AB18" s="50" t="str">
        <f>IF(B18="上面",IF(OR($AE$3={"１地域","５地域","６地域","７地域"}),0.8,IF(OR($AE$3={"２地域","３地域"}),0.81,IF($AE$3="４地域",0.82,"－"))),"FALSE")</f>
        <v>FALSE</v>
      </c>
      <c r="AC18" s="87" t="str">
        <f>IF(AND(OR($AE$3={"１地域","２地域","３地域","４地域","５地域","６地域","７地域"}),B18="南"),0.01*(24+9*(3*I18+J18)/H18),"－")</f>
        <v>－</v>
      </c>
      <c r="AD18" s="83" t="e">
        <f>IF(OR(B18={"上面","下面"},AND(OR($AE$3={"１地域","２地域","３地域","４地域","５地域","６地域","７地域"}),B18="南"),AND($AE$3="８地域",OR(B18={"南東","南","南西"}))),"－",0.01*(16+24*(2*I18+J18)/H18))</f>
        <v>#DIV/0!</v>
      </c>
      <c r="AE18" s="83" t="str">
        <f>IF(AND($AE$3="８地域",OR(B18={"南東","南","南西"})),0.01*(16+19*(2*I18+J18)/H18),"－")</f>
        <v>－</v>
      </c>
      <c r="AF18" s="83" t="str">
        <f t="shared" si="5"/>
        <v>－</v>
      </c>
      <c r="AG18" s="88" t="str">
        <f>IF(AND(OR($AE$3={"１地域","２地域","３地域","４地域","５地域","６地域","７地域"}),OR(B18={"南東","南","南西"})),0.01*(5+20*(3*I18+J18)/H18),"－")</f>
        <v>－</v>
      </c>
      <c r="AH18" s="83" t="e">
        <f>IF(OR(B18={"上面","下面"},AND(OR($AE$3={"１地域","２地域","３地域","４地域","５地域","６地域","７地域"}),OR(B18={"南東","南","南西"}))),"－",0.01*(10+15*(2*I18+J18)/H18))</f>
        <v>#DIV/0!</v>
      </c>
      <c r="AI18" s="83" t="str">
        <f t="shared" si="6"/>
        <v>－</v>
      </c>
    </row>
    <row r="19" spans="1:35" s="65" customFormat="1" ht="18" customHeight="1">
      <c r="A19" s="343"/>
      <c r="B19" s="345"/>
      <c r="C19" s="346"/>
      <c r="D19" s="347"/>
      <c r="E19" s="348"/>
      <c r="F19" s="114"/>
      <c r="G19" s="129"/>
      <c r="H19" s="130"/>
      <c r="I19" s="130"/>
      <c r="J19" s="131"/>
      <c r="K19" s="132"/>
      <c r="L19" s="133"/>
      <c r="M19" s="145"/>
      <c r="N19" s="146"/>
      <c r="O19" s="82"/>
      <c r="R19" s="138" t="b">
        <v>0</v>
      </c>
      <c r="S19" s="83" t="str">
        <f t="shared" si="0"/>
        <v>－</v>
      </c>
      <c r="T19" s="83" t="str">
        <f t="shared" si="1"/>
        <v>－</v>
      </c>
      <c r="V19" s="84" t="str">
        <f t="shared" si="2"/>
        <v>－</v>
      </c>
      <c r="W19" s="85" t="str">
        <f t="shared" si="3"/>
        <v>セル</v>
      </c>
      <c r="X19" s="138" t="b">
        <v>0</v>
      </c>
      <c r="Y19" s="138" t="b">
        <v>0</v>
      </c>
      <c r="Z19" s="86">
        <f t="shared" si="4"/>
        <v>0</v>
      </c>
      <c r="AA19" s="64" t="str">
        <f>IF(B19="上面",IF(OR($AE$3={"１地域","２地域","３地域","５地域","８地域"}),0.93,IF(OR($AE$3={"４地域","６地域","７地域"}),0.94,"－")),"FALSE")</f>
        <v>FALSE</v>
      </c>
      <c r="AB19" s="50" t="str">
        <f>IF(B19="上面",IF(OR($AE$3={"１地域","５地域","６地域","７地域"}),0.8,IF(OR($AE$3={"２地域","３地域"}),0.81,IF($AE$3="４地域",0.82,"－"))),"FALSE")</f>
        <v>FALSE</v>
      </c>
      <c r="AC19" s="87" t="str">
        <f>IF(AND(OR($AE$3={"１地域","２地域","３地域","４地域","５地域","６地域","７地域"}),B19="南"),0.01*(24+9*(3*I19+J19)/H19),"－")</f>
        <v>－</v>
      </c>
      <c r="AD19" s="83" t="e">
        <f>IF(OR(B19={"上面","下面"},AND(OR($AE$3={"１地域","２地域","３地域","４地域","５地域","６地域","７地域"}),B19="南"),AND($AE$3="８地域",OR(B19={"南東","南","南西"}))),"－",0.01*(16+24*(2*I19+J19)/H19))</f>
        <v>#DIV/0!</v>
      </c>
      <c r="AE19" s="83" t="str">
        <f>IF(AND($AE$3="８地域",OR(B19={"南東","南","南西"})),0.01*(16+19*(2*I19+J19)/H19),"－")</f>
        <v>－</v>
      </c>
      <c r="AF19" s="83" t="str">
        <f t="shared" si="5"/>
        <v>－</v>
      </c>
      <c r="AG19" s="88" t="str">
        <f>IF(AND(OR($AE$3={"１地域","２地域","３地域","４地域","５地域","６地域","７地域"}),OR(B19={"南東","南","南西"})),0.01*(5+20*(3*I19+J19)/H19),"－")</f>
        <v>－</v>
      </c>
      <c r="AH19" s="83" t="e">
        <f>IF(OR(B19={"上面","下面"},AND(OR($AE$3={"１地域","２地域","３地域","４地域","５地域","６地域","７地域"}),OR(B19={"南東","南","南西"}))),"－",0.01*(10+15*(2*I19+J19)/H19))</f>
        <v>#DIV/0!</v>
      </c>
      <c r="AI19" s="83" t="str">
        <f t="shared" si="6"/>
        <v>－</v>
      </c>
    </row>
    <row r="20" spans="1:35" s="65" customFormat="1" ht="18" customHeight="1">
      <c r="A20" s="342"/>
      <c r="B20" s="20"/>
      <c r="C20" s="10"/>
      <c r="D20" s="30"/>
      <c r="E20" s="16"/>
      <c r="F20" s="114"/>
      <c r="G20" s="129"/>
      <c r="H20" s="130"/>
      <c r="I20" s="130"/>
      <c r="J20" s="131"/>
      <c r="K20" s="132"/>
      <c r="L20" s="133"/>
      <c r="M20" s="145"/>
      <c r="N20" s="146"/>
      <c r="O20" s="82"/>
      <c r="R20" s="138" t="b">
        <v>0</v>
      </c>
      <c r="S20" s="83" t="str">
        <f t="shared" ref="S20" si="7">IF(B20="上面",AA20,IF(B20="下面","－",IF(R20=TRUE,$S$3,IF(AF20="－","－",IF(AF20&gt;$S$3,$S$3,AF20)))))</f>
        <v>－</v>
      </c>
      <c r="T20" s="83" t="str">
        <f t="shared" ref="T20" si="8">IF(B20="上面",AB20,IF(B20="下面","－",IF(R20=TRUE,$T$3,IF(AI20="－","－",IF(AI20&gt;$T$4,$T$4,AI20)))))</f>
        <v>－</v>
      </c>
      <c r="V20" s="84" t="str">
        <f t="shared" ref="V20" si="9">IF(D20="","－",D20)</f>
        <v>－</v>
      </c>
      <c r="W20" s="85" t="str">
        <f t="shared" ref="W20" si="10">IF(E20="","セル",E20)</f>
        <v>セル</v>
      </c>
      <c r="X20" s="138" t="b">
        <v>0</v>
      </c>
      <c r="Y20" s="138" t="b">
        <v>0</v>
      </c>
      <c r="Z20" s="86">
        <f t="shared" ref="Z20" si="11">M20*N20</f>
        <v>0</v>
      </c>
      <c r="AA20" s="64" t="str">
        <f>IF(B20="上面",IF(OR($AE$3={"１地域","２地域","３地域","５地域","８地域"}),0.93,IF(OR($AE$3={"４地域","６地域","７地域"}),0.94,"－")),"FALSE")</f>
        <v>FALSE</v>
      </c>
      <c r="AB20" s="50" t="str">
        <f>IF(B20="上面",IF(OR($AE$3={"１地域","５地域","６地域","７地域"}),0.8,IF(OR($AE$3={"２地域","３地域"}),0.81,IF($AE$3="４地域",0.82,"－"))),"FALSE")</f>
        <v>FALSE</v>
      </c>
      <c r="AC20" s="87" t="str">
        <f>IF(AND(OR($AE$3={"１地域","２地域","３地域","４地域","５地域","６地域","７地域"}),B20="南"),0.01*(24+9*(3*I20+J20)/H20),"－")</f>
        <v>－</v>
      </c>
      <c r="AD20" s="83" t="e">
        <f>IF(OR(B20={"上面","下面"},AND(OR($AE$3={"１地域","２地域","３地域","４地域","５地域","６地域","７地域"}),B20="南"),AND($AE$3="８地域",OR(B20={"南東","南","南西"}))),"－",0.01*(16+24*(2*I20+J20)/H20))</f>
        <v>#DIV/0!</v>
      </c>
      <c r="AE20" s="83" t="str">
        <f>IF(AND($AE$3="８地域",OR(B20={"南東","南","南西"})),0.01*(16+19*(2*I20+J20)/H20),"－")</f>
        <v>－</v>
      </c>
      <c r="AF20" s="83" t="str">
        <f t="shared" ref="AF20" si="12">IF(ISERROR(OR(AC20,AD20,AE20)),"－",MAX(AC20,AD20,AE20))</f>
        <v>－</v>
      </c>
      <c r="AG20" s="88" t="str">
        <f>IF(AND(OR($AE$3={"１地域","２地域","３地域","４地域","５地域","６地域","７地域"}),OR(B20={"南東","南","南西"})),0.01*(5+20*(3*I20+J20)/H20),"－")</f>
        <v>－</v>
      </c>
      <c r="AH20" s="83" t="e">
        <f>IF(OR(B20={"上面","下面"},AND(OR($AE$3={"１地域","２地域","３地域","４地域","５地域","６地域","７地域"}),OR(B20={"南東","南","南西"}))),"－",0.01*(10+15*(2*I20+J20)/H20))</f>
        <v>#DIV/0!</v>
      </c>
      <c r="AI20" s="83" t="str">
        <f t="shared" ref="AI20" si="13">IF(ISERROR(OR(AG20,AH20)),"－",MAX(AG20,AH20))</f>
        <v>－</v>
      </c>
    </row>
    <row r="21" spans="1:35" s="65" customFormat="1" ht="18" customHeight="1">
      <c r="A21" s="342"/>
      <c r="B21" s="20"/>
      <c r="C21" s="10"/>
      <c r="D21" s="30"/>
      <c r="E21" s="16"/>
      <c r="F21" s="114"/>
      <c r="G21" s="129"/>
      <c r="H21" s="130"/>
      <c r="I21" s="130"/>
      <c r="J21" s="131"/>
      <c r="K21" s="132"/>
      <c r="L21" s="133"/>
      <c r="M21" s="145"/>
      <c r="N21" s="146"/>
      <c r="O21" s="82"/>
      <c r="R21" s="138" t="b">
        <v>0</v>
      </c>
      <c r="S21" s="83" t="str">
        <f t="shared" si="0"/>
        <v>－</v>
      </c>
      <c r="T21" s="83" t="str">
        <f t="shared" si="1"/>
        <v>－</v>
      </c>
      <c r="V21" s="84" t="str">
        <f t="shared" si="2"/>
        <v>－</v>
      </c>
      <c r="W21" s="85" t="str">
        <f t="shared" si="3"/>
        <v>セル</v>
      </c>
      <c r="X21" s="138" t="b">
        <v>0</v>
      </c>
      <c r="Y21" s="138" t="b">
        <v>0</v>
      </c>
      <c r="Z21" s="86">
        <f t="shared" si="4"/>
        <v>0</v>
      </c>
      <c r="AA21" s="64" t="str">
        <f>IF(B21="上面",IF(OR($AE$3={"１地域","２地域","３地域","５地域","８地域"}),0.93,IF(OR($AE$3={"４地域","６地域","７地域"}),0.94,"－")),"FALSE")</f>
        <v>FALSE</v>
      </c>
      <c r="AB21" s="50" t="str">
        <f>IF(B21="上面",IF(OR($AE$3={"１地域","５地域","６地域","７地域"}),0.8,IF(OR($AE$3={"２地域","３地域"}),0.81,IF($AE$3="４地域",0.82,"－"))),"FALSE")</f>
        <v>FALSE</v>
      </c>
      <c r="AC21" s="87" t="str">
        <f>IF(AND(OR($AE$3={"１地域","２地域","３地域","４地域","５地域","６地域","７地域"}),B21="南"),0.01*(24+9*(3*I21+J21)/H21),"－")</f>
        <v>－</v>
      </c>
      <c r="AD21" s="83" t="e">
        <f>IF(OR(B21={"上面","下面"},AND(OR($AE$3={"１地域","２地域","３地域","４地域","５地域","６地域","７地域"}),B21="南"),AND($AE$3="８地域",OR(B21={"南東","南","南西"}))),"－",0.01*(16+24*(2*I21+J21)/H21))</f>
        <v>#DIV/0!</v>
      </c>
      <c r="AE21" s="83" t="str">
        <f>IF(AND($AE$3="８地域",OR(B21={"南東","南","南西"})),0.01*(16+19*(2*I21+J21)/H21),"－")</f>
        <v>－</v>
      </c>
      <c r="AF21" s="83" t="str">
        <f t="shared" si="5"/>
        <v>－</v>
      </c>
      <c r="AG21" s="88" t="str">
        <f>IF(AND(OR($AE$3={"１地域","２地域","３地域","４地域","５地域","６地域","７地域"}),OR(B21={"南東","南","南西"})),0.01*(5+20*(3*I21+J21)/H21),"－")</f>
        <v>－</v>
      </c>
      <c r="AH21" s="83" t="e">
        <f>IF(OR(B21={"上面","下面"},AND(OR($AE$3={"１地域","２地域","３地域","４地域","５地域","６地域","７地域"}),OR(B21={"南東","南","南西"}))),"－",0.01*(10+15*(2*I21+J21)/H21))</f>
        <v>#DIV/0!</v>
      </c>
      <c r="AI21" s="83" t="str">
        <f t="shared" si="6"/>
        <v>－</v>
      </c>
    </row>
    <row r="22" spans="1:35" s="65" customFormat="1" ht="18" customHeight="1">
      <c r="A22" s="342"/>
      <c r="B22" s="20"/>
      <c r="C22" s="10"/>
      <c r="D22" s="30"/>
      <c r="E22" s="16"/>
      <c r="F22" s="116"/>
      <c r="G22" s="129"/>
      <c r="H22" s="130"/>
      <c r="I22" s="130"/>
      <c r="J22" s="131"/>
      <c r="K22" s="135"/>
      <c r="L22" s="136"/>
      <c r="M22" s="147"/>
      <c r="N22" s="148"/>
      <c r="O22" s="82"/>
      <c r="R22" s="138" t="b">
        <v>0</v>
      </c>
      <c r="S22" s="83" t="str">
        <f t="shared" si="0"/>
        <v>－</v>
      </c>
      <c r="T22" s="83" t="str">
        <f t="shared" si="1"/>
        <v>－</v>
      </c>
      <c r="V22" s="84" t="str">
        <f t="shared" si="2"/>
        <v>－</v>
      </c>
      <c r="W22" s="85" t="str">
        <f t="shared" si="3"/>
        <v>セル</v>
      </c>
      <c r="X22" s="138" t="b">
        <v>0</v>
      </c>
      <c r="Y22" s="138" t="b">
        <v>0</v>
      </c>
      <c r="Z22" s="86">
        <f t="shared" si="4"/>
        <v>0</v>
      </c>
      <c r="AA22" s="64" t="str">
        <f>IF(B22="上面",IF(OR($AE$3={"１地域","２地域","３地域","５地域","８地域"}),0.93,IF(OR($AE$3={"４地域","６地域","７地域"}),0.94,"－")),"FALSE")</f>
        <v>FALSE</v>
      </c>
      <c r="AB22" s="50" t="str">
        <f>IF(B22="上面",IF(OR($AE$3={"１地域","５地域","６地域","７地域"}),0.8,IF(OR($AE$3={"２地域","３地域"}),0.81,IF($AE$3="４地域",0.82,"－"))),"FALSE")</f>
        <v>FALSE</v>
      </c>
      <c r="AC22" s="87" t="str">
        <f>IF(AND(OR($AE$3={"１地域","２地域","３地域","４地域","５地域","６地域","７地域"}),B22="南"),0.01*(24+9*(3*I22+J22)/H22),"－")</f>
        <v>－</v>
      </c>
      <c r="AD22" s="83" t="e">
        <f>IF(OR(B22={"上面","下面"},AND(OR($AE$3={"１地域","２地域","３地域","４地域","５地域","６地域","７地域"}),B22="南"),AND($AE$3="８地域",OR(B22={"南東","南","南西"}))),"－",0.01*(16+24*(2*I22+J22)/H22))</f>
        <v>#DIV/0!</v>
      </c>
      <c r="AE22" s="83" t="str">
        <f>IF(AND($AE$3="８地域",OR(B22={"南東","南","南西"})),0.01*(16+19*(2*I22+J22)/H22),"－")</f>
        <v>－</v>
      </c>
      <c r="AF22" s="83" t="str">
        <f t="shared" si="5"/>
        <v>－</v>
      </c>
      <c r="AG22" s="88" t="str">
        <f>IF(AND(OR($AE$3={"１地域","２地域","３地域","４地域","５地域","６地域","７地域"}),OR(B22={"南東","南","南西"})),0.01*(5+20*(3*I22+J22)/H22),"－")</f>
        <v>－</v>
      </c>
      <c r="AH22" s="83" t="e">
        <f>IF(OR(B22={"上面","下面"},AND(OR($AE$3={"１地域","２地域","３地域","４地域","５地域","６地域","７地域"}),OR(B22={"南東","南","南西"}))),"－",0.01*(10+15*(2*I22+J22)/H22))</f>
        <v>#DIV/0!</v>
      </c>
      <c r="AI22" s="83" t="str">
        <f t="shared" si="6"/>
        <v>－</v>
      </c>
    </row>
    <row r="23" spans="1:35" s="65" customFormat="1" ht="18" customHeight="1">
      <c r="A23" s="342"/>
      <c r="B23" s="20"/>
      <c r="C23" s="10"/>
      <c r="D23" s="30"/>
      <c r="E23" s="16"/>
      <c r="F23" s="114"/>
      <c r="G23" s="129"/>
      <c r="H23" s="130"/>
      <c r="I23" s="130"/>
      <c r="J23" s="131"/>
      <c r="K23" s="132"/>
      <c r="L23" s="133"/>
      <c r="M23" s="145"/>
      <c r="N23" s="146"/>
      <c r="O23" s="82"/>
      <c r="R23" s="138" t="b">
        <v>0</v>
      </c>
      <c r="S23" s="83" t="str">
        <f t="shared" ref="S23:S27" si="14">IF(B23="上面",AA23,IF(B23="下面","－",IF(R23=TRUE,$S$3,IF(AF23="－","－",IF(AF23&gt;$S$3,$S$3,AF23)))))</f>
        <v>－</v>
      </c>
      <c r="T23" s="83" t="str">
        <f t="shared" ref="T23:T27" si="15">IF(B23="上面",AB23,IF(B23="下面","－",IF(R23=TRUE,$T$3,IF(AI23="－","－",IF(AI23&gt;$T$4,$T$4,AI23)))))</f>
        <v>－</v>
      </c>
      <c r="V23" s="84" t="str">
        <f t="shared" ref="V23:V27" si="16">IF(D23="","－",D23)</f>
        <v>－</v>
      </c>
      <c r="W23" s="85" t="str">
        <f t="shared" ref="W23:W27" si="17">IF(E23="","セル",E23)</f>
        <v>セル</v>
      </c>
      <c r="X23" s="138" t="b">
        <v>0</v>
      </c>
      <c r="Y23" s="138" t="b">
        <v>0</v>
      </c>
      <c r="Z23" s="86">
        <f t="shared" ref="Z23:Z27" si="18">M23*N23</f>
        <v>0</v>
      </c>
      <c r="AA23" s="64" t="str">
        <f>IF(B23="上面",IF(OR($AE$3={"１地域","２地域","３地域","５地域","８地域"}),0.93,IF(OR($AE$3={"４地域","６地域","７地域"}),0.94,"－")),"FALSE")</f>
        <v>FALSE</v>
      </c>
      <c r="AB23" s="50" t="str">
        <f>IF(B23="上面",IF(OR($AE$3={"１地域","５地域","６地域","７地域"}),0.8,IF(OR($AE$3={"２地域","３地域"}),0.81,IF($AE$3="４地域",0.82,"－"))),"FALSE")</f>
        <v>FALSE</v>
      </c>
      <c r="AC23" s="87" t="str">
        <f>IF(AND(OR($AE$3={"１地域","２地域","３地域","４地域","５地域","６地域","７地域"}),B23="南"),0.01*(24+9*(3*I23+J23)/H23),"－")</f>
        <v>－</v>
      </c>
      <c r="AD23" s="83" t="e">
        <f>IF(OR(B23={"上面","下面"},AND(OR($AE$3={"１地域","２地域","３地域","４地域","５地域","６地域","７地域"}),B23="南"),AND($AE$3="８地域",OR(B23={"南東","南","南西"}))),"－",0.01*(16+24*(2*I23+J23)/H23))</f>
        <v>#DIV/0!</v>
      </c>
      <c r="AE23" s="83" t="str">
        <f>IF(AND($AE$3="８地域",OR(B23={"南東","南","南西"})),0.01*(16+19*(2*I23+J23)/H23),"－")</f>
        <v>－</v>
      </c>
      <c r="AF23" s="83" t="str">
        <f t="shared" ref="AF23:AF27" si="19">IF(ISERROR(OR(AC23,AD23,AE23)),"－",MAX(AC23,AD23,AE23))</f>
        <v>－</v>
      </c>
      <c r="AG23" s="88" t="str">
        <f>IF(AND(OR($AE$3={"１地域","２地域","３地域","４地域","５地域","６地域","７地域"}),OR(B23={"南東","南","南西"})),0.01*(5+20*(3*I23+J23)/H23),"－")</f>
        <v>－</v>
      </c>
      <c r="AH23" s="83" t="e">
        <f>IF(OR(B23={"上面","下面"},AND(OR($AE$3={"１地域","２地域","３地域","４地域","５地域","６地域","７地域"}),OR(B23={"南東","南","南西"}))),"－",0.01*(10+15*(2*I23+J23)/H23))</f>
        <v>#DIV/0!</v>
      </c>
      <c r="AI23" s="83" t="str">
        <f t="shared" ref="AI23:AI27" si="20">IF(ISERROR(OR(AG23,AH23)),"－",MAX(AG23,AH23))</f>
        <v>－</v>
      </c>
    </row>
    <row r="24" spans="1:35" s="65" customFormat="1" ht="18" customHeight="1">
      <c r="A24" s="342"/>
      <c r="B24" s="20"/>
      <c r="C24" s="10"/>
      <c r="D24" s="30"/>
      <c r="E24" s="16"/>
      <c r="F24" s="114"/>
      <c r="G24" s="129"/>
      <c r="H24" s="130"/>
      <c r="I24" s="130"/>
      <c r="J24" s="131"/>
      <c r="K24" s="132"/>
      <c r="L24" s="133"/>
      <c r="M24" s="145"/>
      <c r="N24" s="146"/>
      <c r="O24" s="82"/>
      <c r="R24" s="138" t="b">
        <v>0</v>
      </c>
      <c r="S24" s="83" t="str">
        <f t="shared" si="14"/>
        <v>－</v>
      </c>
      <c r="T24" s="83" t="str">
        <f t="shared" si="15"/>
        <v>－</v>
      </c>
      <c r="V24" s="84" t="str">
        <f t="shared" si="16"/>
        <v>－</v>
      </c>
      <c r="W24" s="85" t="str">
        <f t="shared" si="17"/>
        <v>セル</v>
      </c>
      <c r="X24" s="138" t="b">
        <v>0</v>
      </c>
      <c r="Y24" s="138" t="b">
        <v>0</v>
      </c>
      <c r="Z24" s="86">
        <f t="shared" si="18"/>
        <v>0</v>
      </c>
      <c r="AA24" s="64" t="str">
        <f>IF(B24="上面",IF(OR($AE$3={"１地域","２地域","３地域","５地域","８地域"}),0.93,IF(OR($AE$3={"４地域","６地域","７地域"}),0.94,"－")),"FALSE")</f>
        <v>FALSE</v>
      </c>
      <c r="AB24" s="50" t="str">
        <f>IF(B24="上面",IF(OR($AE$3={"１地域","５地域","６地域","７地域"}),0.8,IF(OR($AE$3={"２地域","３地域"}),0.81,IF($AE$3="４地域",0.82,"－"))),"FALSE")</f>
        <v>FALSE</v>
      </c>
      <c r="AC24" s="87" t="str">
        <f>IF(AND(OR($AE$3={"１地域","２地域","３地域","４地域","５地域","６地域","７地域"}),B24="南"),0.01*(24+9*(3*I24+J24)/H24),"－")</f>
        <v>－</v>
      </c>
      <c r="AD24" s="83" t="e">
        <f>IF(OR(B24={"上面","下面"},AND(OR($AE$3={"１地域","２地域","３地域","４地域","５地域","６地域","７地域"}),B24="南"),AND($AE$3="８地域",OR(B24={"南東","南","南西"}))),"－",0.01*(16+24*(2*I24+J24)/H24))</f>
        <v>#DIV/0!</v>
      </c>
      <c r="AE24" s="83" t="str">
        <f>IF(AND($AE$3="８地域",OR(B24={"南東","南","南西"})),0.01*(16+19*(2*I24+J24)/H24),"－")</f>
        <v>－</v>
      </c>
      <c r="AF24" s="83" t="str">
        <f t="shared" si="19"/>
        <v>－</v>
      </c>
      <c r="AG24" s="88" t="str">
        <f>IF(AND(OR($AE$3={"１地域","２地域","３地域","４地域","５地域","６地域","７地域"}),OR(B24={"南東","南","南西"})),0.01*(5+20*(3*I24+J24)/H24),"－")</f>
        <v>－</v>
      </c>
      <c r="AH24" s="83" t="e">
        <f>IF(OR(B24={"上面","下面"},AND(OR($AE$3={"１地域","２地域","３地域","４地域","５地域","６地域","７地域"}),OR(B24={"南東","南","南西"}))),"－",0.01*(10+15*(2*I24+J24)/H24))</f>
        <v>#DIV/0!</v>
      </c>
      <c r="AI24" s="83" t="str">
        <f t="shared" si="20"/>
        <v>－</v>
      </c>
    </row>
    <row r="25" spans="1:35" s="65" customFormat="1" ht="18" customHeight="1">
      <c r="A25" s="342"/>
      <c r="B25" s="20"/>
      <c r="C25" s="10"/>
      <c r="D25" s="30"/>
      <c r="E25" s="16"/>
      <c r="F25" s="114"/>
      <c r="G25" s="129"/>
      <c r="H25" s="130"/>
      <c r="I25" s="130"/>
      <c r="J25" s="131"/>
      <c r="K25" s="132"/>
      <c r="L25" s="133"/>
      <c r="M25" s="145"/>
      <c r="N25" s="146"/>
      <c r="O25" s="82"/>
      <c r="R25" s="138" t="b">
        <v>0</v>
      </c>
      <c r="S25" s="83" t="str">
        <f t="shared" si="14"/>
        <v>－</v>
      </c>
      <c r="T25" s="83" t="str">
        <f t="shared" si="15"/>
        <v>－</v>
      </c>
      <c r="V25" s="84" t="str">
        <f t="shared" si="16"/>
        <v>－</v>
      </c>
      <c r="W25" s="85" t="str">
        <f t="shared" si="17"/>
        <v>セル</v>
      </c>
      <c r="X25" s="138" t="b">
        <v>0</v>
      </c>
      <c r="Y25" s="138" t="b">
        <v>0</v>
      </c>
      <c r="Z25" s="86">
        <f t="shared" si="18"/>
        <v>0</v>
      </c>
      <c r="AA25" s="64" t="str">
        <f>IF(B25="上面",IF(OR($AE$3={"１地域","２地域","３地域","５地域","８地域"}),0.93,IF(OR($AE$3={"４地域","６地域","７地域"}),0.94,"－")),"FALSE")</f>
        <v>FALSE</v>
      </c>
      <c r="AB25" s="50" t="str">
        <f>IF(B25="上面",IF(OR($AE$3={"１地域","５地域","６地域","７地域"}),0.8,IF(OR($AE$3={"２地域","３地域"}),0.81,IF($AE$3="４地域",0.82,"－"))),"FALSE")</f>
        <v>FALSE</v>
      </c>
      <c r="AC25" s="87" t="str">
        <f>IF(AND(OR($AE$3={"１地域","２地域","３地域","４地域","５地域","６地域","７地域"}),B25="南"),0.01*(24+9*(3*I25+J25)/H25),"－")</f>
        <v>－</v>
      </c>
      <c r="AD25" s="83" t="e">
        <f>IF(OR(B25={"上面","下面"},AND(OR($AE$3={"１地域","２地域","３地域","４地域","５地域","６地域","７地域"}),B25="南"),AND($AE$3="８地域",OR(B25={"南東","南","南西"}))),"－",0.01*(16+24*(2*I25+J25)/H25))</f>
        <v>#DIV/0!</v>
      </c>
      <c r="AE25" s="83" t="str">
        <f>IF(AND($AE$3="８地域",OR(B25={"南東","南","南西"})),0.01*(16+19*(2*I25+J25)/H25),"－")</f>
        <v>－</v>
      </c>
      <c r="AF25" s="83" t="str">
        <f t="shared" si="19"/>
        <v>－</v>
      </c>
      <c r="AG25" s="88" t="str">
        <f>IF(AND(OR($AE$3={"１地域","２地域","３地域","４地域","５地域","６地域","７地域"}),OR(B25={"南東","南","南西"})),0.01*(5+20*(3*I25+J25)/H25),"－")</f>
        <v>－</v>
      </c>
      <c r="AH25" s="83" t="e">
        <f>IF(OR(B25={"上面","下面"},AND(OR($AE$3={"１地域","２地域","３地域","４地域","５地域","６地域","７地域"}),OR(B25={"南東","南","南西"}))),"－",0.01*(10+15*(2*I25+J25)/H25))</f>
        <v>#DIV/0!</v>
      </c>
      <c r="AI25" s="83" t="str">
        <f t="shared" si="20"/>
        <v>－</v>
      </c>
    </row>
    <row r="26" spans="1:35" s="65" customFormat="1" ht="18" customHeight="1">
      <c r="A26" s="342"/>
      <c r="B26" s="20"/>
      <c r="C26" s="10"/>
      <c r="D26" s="30"/>
      <c r="E26" s="16"/>
      <c r="F26" s="114"/>
      <c r="G26" s="129"/>
      <c r="H26" s="130"/>
      <c r="I26" s="130"/>
      <c r="J26" s="131"/>
      <c r="K26" s="132"/>
      <c r="L26" s="133"/>
      <c r="M26" s="145"/>
      <c r="N26" s="146"/>
      <c r="O26" s="82"/>
      <c r="R26" s="138" t="b">
        <v>0</v>
      </c>
      <c r="S26" s="83" t="str">
        <f t="shared" si="14"/>
        <v>－</v>
      </c>
      <c r="T26" s="83" t="str">
        <f t="shared" si="15"/>
        <v>－</v>
      </c>
      <c r="V26" s="84" t="str">
        <f t="shared" si="16"/>
        <v>－</v>
      </c>
      <c r="W26" s="85" t="str">
        <f t="shared" si="17"/>
        <v>セル</v>
      </c>
      <c r="X26" s="138" t="b">
        <v>0</v>
      </c>
      <c r="Y26" s="138" t="b">
        <v>0</v>
      </c>
      <c r="Z26" s="86">
        <f t="shared" si="18"/>
        <v>0</v>
      </c>
      <c r="AA26" s="64" t="str">
        <f>IF(B26="上面",IF(OR($AE$3={"１地域","２地域","３地域","５地域","８地域"}),0.93,IF(OR($AE$3={"４地域","６地域","７地域"}),0.94,"－")),"FALSE")</f>
        <v>FALSE</v>
      </c>
      <c r="AB26" s="50" t="str">
        <f>IF(B26="上面",IF(OR($AE$3={"１地域","５地域","６地域","７地域"}),0.8,IF(OR($AE$3={"２地域","３地域"}),0.81,IF($AE$3="４地域",0.82,"－"))),"FALSE")</f>
        <v>FALSE</v>
      </c>
      <c r="AC26" s="87" t="str">
        <f>IF(AND(OR($AE$3={"１地域","２地域","３地域","４地域","５地域","６地域","７地域"}),B26="南"),0.01*(24+9*(3*I26+J26)/H26),"－")</f>
        <v>－</v>
      </c>
      <c r="AD26" s="83" t="e">
        <f>IF(OR(B26={"上面","下面"},AND(OR($AE$3={"１地域","２地域","３地域","４地域","５地域","６地域","７地域"}),B26="南"),AND($AE$3="８地域",OR(B26={"南東","南","南西"}))),"－",0.01*(16+24*(2*I26+J26)/H26))</f>
        <v>#DIV/0!</v>
      </c>
      <c r="AE26" s="83" t="str">
        <f>IF(AND($AE$3="８地域",OR(B26={"南東","南","南西"})),0.01*(16+19*(2*I26+J26)/H26),"－")</f>
        <v>－</v>
      </c>
      <c r="AF26" s="83" t="str">
        <f t="shared" si="19"/>
        <v>－</v>
      </c>
      <c r="AG26" s="88" t="str">
        <f>IF(AND(OR($AE$3={"１地域","２地域","３地域","４地域","５地域","６地域","７地域"}),OR(B26={"南東","南","南西"})),0.01*(5+20*(3*I26+J26)/H26),"－")</f>
        <v>－</v>
      </c>
      <c r="AH26" s="83" t="e">
        <f>IF(OR(B26={"上面","下面"},AND(OR($AE$3={"１地域","２地域","３地域","４地域","５地域","６地域","７地域"}),OR(B26={"南東","南","南西"}))),"－",0.01*(10+15*(2*I26+J26)/H26))</f>
        <v>#DIV/0!</v>
      </c>
      <c r="AI26" s="83" t="str">
        <f t="shared" si="20"/>
        <v>－</v>
      </c>
    </row>
    <row r="27" spans="1:35" s="65" customFormat="1" ht="18" customHeight="1">
      <c r="A27" s="342"/>
      <c r="B27" s="20"/>
      <c r="C27" s="10"/>
      <c r="D27" s="30"/>
      <c r="E27" s="16"/>
      <c r="F27" s="116"/>
      <c r="G27" s="134"/>
      <c r="H27" s="130"/>
      <c r="I27" s="130"/>
      <c r="J27" s="131"/>
      <c r="K27" s="135"/>
      <c r="L27" s="136"/>
      <c r="M27" s="147"/>
      <c r="N27" s="148"/>
      <c r="O27" s="82"/>
      <c r="R27" s="138" t="b">
        <v>0</v>
      </c>
      <c r="S27" s="83" t="str">
        <f t="shared" si="14"/>
        <v>－</v>
      </c>
      <c r="T27" s="83" t="str">
        <f t="shared" si="15"/>
        <v>－</v>
      </c>
      <c r="V27" s="84" t="str">
        <f t="shared" si="16"/>
        <v>－</v>
      </c>
      <c r="W27" s="85" t="str">
        <f t="shared" si="17"/>
        <v>セル</v>
      </c>
      <c r="X27" s="138" t="b">
        <v>0</v>
      </c>
      <c r="Y27" s="138" t="b">
        <v>0</v>
      </c>
      <c r="Z27" s="86">
        <f t="shared" si="18"/>
        <v>0</v>
      </c>
      <c r="AA27" s="64" t="str">
        <f>IF(B27="上面",IF(OR($AE$3={"１地域","２地域","３地域","５地域","８地域"}),0.93,IF(OR($AE$3={"４地域","６地域","７地域"}),0.94,"－")),"FALSE")</f>
        <v>FALSE</v>
      </c>
      <c r="AB27" s="50" t="str">
        <f>IF(B27="上面",IF(OR($AE$3={"１地域","５地域","６地域","７地域"}),0.8,IF(OR($AE$3={"２地域","３地域"}),0.81,IF($AE$3="４地域",0.82,"－"))),"FALSE")</f>
        <v>FALSE</v>
      </c>
      <c r="AC27" s="87" t="str">
        <f>IF(AND(OR($AE$3={"１地域","２地域","３地域","４地域","５地域","６地域","７地域"}),B27="南"),0.01*(24+9*(3*I27+J27)/H27),"－")</f>
        <v>－</v>
      </c>
      <c r="AD27" s="83" t="e">
        <f>IF(OR(B27={"上面","下面"},AND(OR($AE$3={"１地域","２地域","３地域","４地域","５地域","６地域","７地域"}),B27="南"),AND($AE$3="８地域",OR(B27={"南東","南","南西"}))),"－",0.01*(16+24*(2*I27+J27)/H27))</f>
        <v>#DIV/0!</v>
      </c>
      <c r="AE27" s="83" t="str">
        <f>IF(AND($AE$3="８地域",OR(B27={"南東","南","南西"})),0.01*(16+19*(2*I27+J27)/H27),"－")</f>
        <v>－</v>
      </c>
      <c r="AF27" s="83" t="str">
        <f t="shared" si="19"/>
        <v>－</v>
      </c>
      <c r="AG27" s="88" t="str">
        <f>IF(AND(OR($AE$3={"１地域","２地域","３地域","４地域","５地域","６地域","７地域"}),OR(B27={"南東","南","南西"})),0.01*(5+20*(3*I27+J27)/H27),"－")</f>
        <v>－</v>
      </c>
      <c r="AH27" s="83" t="e">
        <f>IF(OR(B27={"上面","下面"},AND(OR($AE$3={"１地域","２地域","３地域","４地域","５地域","６地域","７地域"}),OR(B27={"南東","南","南西"}))),"－",0.01*(10+15*(2*I27+J27)/H27))</f>
        <v>#DIV/0!</v>
      </c>
      <c r="AI27" s="83" t="str">
        <f t="shared" si="20"/>
        <v>－</v>
      </c>
    </row>
    <row r="28" spans="1:35" s="65" customFormat="1" ht="18" customHeight="1">
      <c r="A28" s="342"/>
      <c r="B28" s="20"/>
      <c r="C28" s="10"/>
      <c r="D28" s="30"/>
      <c r="E28" s="16"/>
      <c r="F28" s="114"/>
      <c r="G28" s="129"/>
      <c r="H28" s="130"/>
      <c r="I28" s="130"/>
      <c r="J28" s="131"/>
      <c r="K28" s="132"/>
      <c r="L28" s="133"/>
      <c r="M28" s="145"/>
      <c r="N28" s="146"/>
      <c r="O28" s="82"/>
      <c r="R28" s="138" t="b">
        <v>0</v>
      </c>
      <c r="S28" s="83" t="str">
        <f t="shared" ref="S28:S41" si="21">IF(B28="上面",AA28,IF(B28="下面","－",IF(R28=TRUE,$S$3,IF(AF28="－","－",IF(AF28&gt;$S$3,$S$3,AF28)))))</f>
        <v>－</v>
      </c>
      <c r="T28" s="83" t="str">
        <f t="shared" ref="T28:T41" si="22">IF(B28="上面",AB28,IF(B28="下面","－",IF(R28=TRUE,$T$3,IF(AI28="－","－",IF(AI28&gt;$T$4,$T$4,AI28)))))</f>
        <v>－</v>
      </c>
      <c r="V28" s="84" t="str">
        <f t="shared" ref="V28:V41" si="23">IF(D28="","－",D28)</f>
        <v>－</v>
      </c>
      <c r="W28" s="85" t="str">
        <f t="shared" ref="W28:W41" si="24">IF(E28="","セル",E28)</f>
        <v>セル</v>
      </c>
      <c r="X28" s="138" t="b">
        <v>0</v>
      </c>
      <c r="Y28" s="138" t="b">
        <v>0</v>
      </c>
      <c r="Z28" s="86">
        <f t="shared" ref="Z28:Z41" si="25">M28*N28</f>
        <v>0</v>
      </c>
      <c r="AA28" s="64" t="str">
        <f>IF(B28="上面",IF(OR($AE$3={"１地域","２地域","３地域","５地域","８地域"}),0.93,IF(OR($AE$3={"４地域","６地域","７地域"}),0.94,"－")),"FALSE")</f>
        <v>FALSE</v>
      </c>
      <c r="AB28" s="50" t="str">
        <f>IF(B28="上面",IF(OR($AE$3={"１地域","５地域","６地域","７地域"}),0.8,IF(OR($AE$3={"２地域","３地域"}),0.81,IF($AE$3="４地域",0.82,"－"))),"FALSE")</f>
        <v>FALSE</v>
      </c>
      <c r="AC28" s="87" t="str">
        <f>IF(AND(OR($AE$3={"１地域","２地域","３地域","４地域","５地域","６地域","７地域"}),B28="南"),0.01*(24+9*(3*I28+J28)/H28),"－")</f>
        <v>－</v>
      </c>
      <c r="AD28" s="83" t="e">
        <f>IF(OR(B28={"上面","下面"},AND(OR($AE$3={"１地域","２地域","３地域","４地域","５地域","６地域","７地域"}),B28="南"),AND($AE$3="８地域",OR(B28={"南東","南","南西"}))),"－",0.01*(16+24*(2*I28+J28)/H28))</f>
        <v>#DIV/0!</v>
      </c>
      <c r="AE28" s="83" t="str">
        <f>IF(AND($AE$3="８地域",OR(B28={"南東","南","南西"})),0.01*(16+19*(2*I28+J28)/H28),"－")</f>
        <v>－</v>
      </c>
      <c r="AF28" s="83" t="str">
        <f t="shared" ref="AF28:AF41" si="26">IF(ISERROR(OR(AC28,AD28,AE28)),"－",MAX(AC28,AD28,AE28))</f>
        <v>－</v>
      </c>
      <c r="AG28" s="88" t="str">
        <f>IF(AND(OR($AE$3={"１地域","２地域","３地域","４地域","５地域","６地域","７地域"}),OR(B28={"南東","南","南西"})),0.01*(5+20*(3*I28+J28)/H28),"－")</f>
        <v>－</v>
      </c>
      <c r="AH28" s="83" t="e">
        <f>IF(OR(B28={"上面","下面"},AND(OR($AE$3={"１地域","２地域","３地域","４地域","５地域","６地域","７地域"}),OR(B28={"南東","南","南西"}))),"－",0.01*(10+15*(2*I28+J28)/H28))</f>
        <v>#DIV/0!</v>
      </c>
      <c r="AI28" s="83" t="str">
        <f t="shared" ref="AI28:AI41" si="27">IF(ISERROR(OR(AG28,AH28)),"－",MAX(AG28,AH28))</f>
        <v>－</v>
      </c>
    </row>
    <row r="29" spans="1:35" s="65" customFormat="1" ht="18" customHeight="1">
      <c r="A29" s="342"/>
      <c r="B29" s="20"/>
      <c r="C29" s="10"/>
      <c r="D29" s="30"/>
      <c r="E29" s="16"/>
      <c r="F29" s="114"/>
      <c r="G29" s="129"/>
      <c r="H29" s="130"/>
      <c r="I29" s="130"/>
      <c r="J29" s="131"/>
      <c r="K29" s="132"/>
      <c r="L29" s="133"/>
      <c r="M29" s="145"/>
      <c r="N29" s="146"/>
      <c r="O29" s="82"/>
      <c r="R29" s="138" t="b">
        <v>0</v>
      </c>
      <c r="S29" s="83" t="str">
        <f t="shared" si="21"/>
        <v>－</v>
      </c>
      <c r="T29" s="83" t="str">
        <f t="shared" si="22"/>
        <v>－</v>
      </c>
      <c r="V29" s="84" t="str">
        <f t="shared" si="23"/>
        <v>－</v>
      </c>
      <c r="W29" s="85" t="str">
        <f t="shared" si="24"/>
        <v>セル</v>
      </c>
      <c r="X29" s="138" t="b">
        <v>0</v>
      </c>
      <c r="Y29" s="138" t="b">
        <v>0</v>
      </c>
      <c r="Z29" s="86">
        <f t="shared" si="25"/>
        <v>0</v>
      </c>
      <c r="AA29" s="64" t="str">
        <f>IF(B29="上面",IF(OR($AE$3={"１地域","２地域","３地域","５地域","８地域"}),0.93,IF(OR($AE$3={"４地域","６地域","７地域"}),0.94,"－")),"FALSE")</f>
        <v>FALSE</v>
      </c>
      <c r="AB29" s="50" t="str">
        <f>IF(B29="上面",IF(OR($AE$3={"１地域","５地域","６地域","７地域"}),0.8,IF(OR($AE$3={"２地域","３地域"}),0.81,IF($AE$3="４地域",0.82,"－"))),"FALSE")</f>
        <v>FALSE</v>
      </c>
      <c r="AC29" s="87" t="str">
        <f>IF(AND(OR($AE$3={"１地域","２地域","３地域","４地域","５地域","６地域","７地域"}),B29="南"),0.01*(24+9*(3*I29+J29)/H29),"－")</f>
        <v>－</v>
      </c>
      <c r="AD29" s="83" t="e">
        <f>IF(OR(B29={"上面","下面"},AND(OR($AE$3={"１地域","２地域","３地域","４地域","５地域","６地域","７地域"}),B29="南"),AND($AE$3="８地域",OR(B29={"南東","南","南西"}))),"－",0.01*(16+24*(2*I29+J29)/H29))</f>
        <v>#DIV/0!</v>
      </c>
      <c r="AE29" s="83" t="str">
        <f>IF(AND($AE$3="８地域",OR(B29={"南東","南","南西"})),0.01*(16+19*(2*I29+J29)/H29),"－")</f>
        <v>－</v>
      </c>
      <c r="AF29" s="83" t="str">
        <f t="shared" si="26"/>
        <v>－</v>
      </c>
      <c r="AG29" s="88" t="str">
        <f>IF(AND(OR($AE$3={"１地域","２地域","３地域","４地域","５地域","６地域","７地域"}),OR(B29={"南東","南","南西"})),0.01*(5+20*(3*I29+J29)/H29),"－")</f>
        <v>－</v>
      </c>
      <c r="AH29" s="83" t="e">
        <f>IF(OR(B29={"上面","下面"},AND(OR($AE$3={"１地域","２地域","３地域","４地域","５地域","６地域","７地域"}),OR(B29={"南東","南","南西"}))),"－",0.01*(10+15*(2*I29+J29)/H29))</f>
        <v>#DIV/0!</v>
      </c>
      <c r="AI29" s="83" t="str">
        <f t="shared" si="27"/>
        <v>－</v>
      </c>
    </row>
    <row r="30" spans="1:35" s="65" customFormat="1" ht="18" customHeight="1">
      <c r="A30" s="342"/>
      <c r="B30" s="20"/>
      <c r="C30" s="10"/>
      <c r="D30" s="30"/>
      <c r="E30" s="16"/>
      <c r="F30" s="114"/>
      <c r="G30" s="129"/>
      <c r="H30" s="130"/>
      <c r="I30" s="130"/>
      <c r="J30" s="131"/>
      <c r="K30" s="132"/>
      <c r="L30" s="133"/>
      <c r="M30" s="145"/>
      <c r="N30" s="146"/>
      <c r="O30" s="82"/>
      <c r="R30" s="138" t="b">
        <v>0</v>
      </c>
      <c r="S30" s="83" t="str">
        <f t="shared" si="21"/>
        <v>－</v>
      </c>
      <c r="T30" s="83" t="str">
        <f t="shared" si="22"/>
        <v>－</v>
      </c>
      <c r="V30" s="84" t="str">
        <f t="shared" si="23"/>
        <v>－</v>
      </c>
      <c r="W30" s="85" t="str">
        <f t="shared" si="24"/>
        <v>セル</v>
      </c>
      <c r="X30" s="138" t="b">
        <v>0</v>
      </c>
      <c r="Y30" s="138" t="b">
        <v>0</v>
      </c>
      <c r="Z30" s="86">
        <f t="shared" si="25"/>
        <v>0</v>
      </c>
      <c r="AA30" s="64" t="str">
        <f>IF(B30="上面",IF(OR($AE$3={"１地域","２地域","３地域","５地域","８地域"}),0.93,IF(OR($AE$3={"４地域","６地域","７地域"}),0.94,"－")),"FALSE")</f>
        <v>FALSE</v>
      </c>
      <c r="AB30" s="50" t="str">
        <f>IF(B30="上面",IF(OR($AE$3={"１地域","５地域","６地域","７地域"}),0.8,IF(OR($AE$3={"２地域","３地域"}),0.81,IF($AE$3="４地域",0.82,"－"))),"FALSE")</f>
        <v>FALSE</v>
      </c>
      <c r="AC30" s="87" t="str">
        <f>IF(AND(OR($AE$3={"１地域","２地域","３地域","４地域","５地域","６地域","７地域"}),B30="南"),0.01*(24+9*(3*I30+J30)/H30),"－")</f>
        <v>－</v>
      </c>
      <c r="AD30" s="83" t="e">
        <f>IF(OR(B30={"上面","下面"},AND(OR($AE$3={"１地域","２地域","３地域","４地域","５地域","６地域","７地域"}),B30="南"),AND($AE$3="８地域",OR(B30={"南東","南","南西"}))),"－",0.01*(16+24*(2*I30+J30)/H30))</f>
        <v>#DIV/0!</v>
      </c>
      <c r="AE30" s="83" t="str">
        <f>IF(AND($AE$3="８地域",OR(B30={"南東","南","南西"})),0.01*(16+19*(2*I30+J30)/H30),"－")</f>
        <v>－</v>
      </c>
      <c r="AF30" s="83" t="str">
        <f t="shared" si="26"/>
        <v>－</v>
      </c>
      <c r="AG30" s="88" t="str">
        <f>IF(AND(OR($AE$3={"１地域","２地域","３地域","４地域","５地域","６地域","７地域"}),OR(B30={"南東","南","南西"})),0.01*(5+20*(3*I30+J30)/H30),"－")</f>
        <v>－</v>
      </c>
      <c r="AH30" s="83" t="e">
        <f>IF(OR(B30={"上面","下面"},AND(OR($AE$3={"１地域","２地域","３地域","４地域","５地域","６地域","７地域"}),OR(B30={"南東","南","南西"}))),"－",0.01*(10+15*(2*I30+J30)/H30))</f>
        <v>#DIV/0!</v>
      </c>
      <c r="AI30" s="83" t="str">
        <f t="shared" si="27"/>
        <v>－</v>
      </c>
    </row>
    <row r="31" spans="1:35" s="65" customFormat="1" ht="18" customHeight="1">
      <c r="A31" s="342"/>
      <c r="B31" s="20"/>
      <c r="C31" s="10"/>
      <c r="D31" s="30"/>
      <c r="E31" s="16"/>
      <c r="F31" s="114"/>
      <c r="G31" s="129"/>
      <c r="H31" s="130"/>
      <c r="I31" s="130"/>
      <c r="J31" s="131"/>
      <c r="K31" s="132"/>
      <c r="L31" s="133"/>
      <c r="M31" s="145"/>
      <c r="N31" s="146"/>
      <c r="O31" s="82"/>
      <c r="R31" s="138" t="b">
        <v>0</v>
      </c>
      <c r="S31" s="83" t="str">
        <f t="shared" si="21"/>
        <v>－</v>
      </c>
      <c r="T31" s="83" t="str">
        <f t="shared" si="22"/>
        <v>－</v>
      </c>
      <c r="V31" s="84" t="str">
        <f t="shared" si="23"/>
        <v>－</v>
      </c>
      <c r="W31" s="85" t="str">
        <f t="shared" si="24"/>
        <v>セル</v>
      </c>
      <c r="X31" s="138" t="b">
        <v>0</v>
      </c>
      <c r="Y31" s="138" t="b">
        <v>0</v>
      </c>
      <c r="Z31" s="86">
        <f t="shared" si="25"/>
        <v>0</v>
      </c>
      <c r="AA31" s="64" t="str">
        <f>IF(B31="上面",IF(OR($AE$3={"１地域","２地域","３地域","５地域","８地域"}),0.93,IF(OR($AE$3={"４地域","６地域","７地域"}),0.94,"－")),"FALSE")</f>
        <v>FALSE</v>
      </c>
      <c r="AB31" s="50" t="str">
        <f>IF(B31="上面",IF(OR($AE$3={"１地域","５地域","６地域","７地域"}),0.8,IF(OR($AE$3={"２地域","３地域"}),0.81,IF($AE$3="４地域",0.82,"－"))),"FALSE")</f>
        <v>FALSE</v>
      </c>
      <c r="AC31" s="87" t="str">
        <f>IF(AND(OR($AE$3={"１地域","２地域","３地域","４地域","５地域","６地域","７地域"}),B31="南"),0.01*(24+9*(3*I31+J31)/H31),"－")</f>
        <v>－</v>
      </c>
      <c r="AD31" s="83" t="e">
        <f>IF(OR(B31={"上面","下面"},AND(OR($AE$3={"１地域","２地域","３地域","４地域","５地域","６地域","７地域"}),B31="南"),AND($AE$3="８地域",OR(B31={"南東","南","南西"}))),"－",0.01*(16+24*(2*I31+J31)/H31))</f>
        <v>#DIV/0!</v>
      </c>
      <c r="AE31" s="83" t="str">
        <f>IF(AND($AE$3="８地域",OR(B31={"南東","南","南西"})),0.01*(16+19*(2*I31+J31)/H31),"－")</f>
        <v>－</v>
      </c>
      <c r="AF31" s="83" t="str">
        <f t="shared" si="26"/>
        <v>－</v>
      </c>
      <c r="AG31" s="88" t="str">
        <f>IF(AND(OR($AE$3={"１地域","２地域","３地域","４地域","５地域","６地域","７地域"}),OR(B31={"南東","南","南西"})),0.01*(5+20*(3*I31+J31)/H31),"－")</f>
        <v>－</v>
      </c>
      <c r="AH31" s="83" t="e">
        <f>IF(OR(B31={"上面","下面"},AND(OR($AE$3={"１地域","２地域","３地域","４地域","５地域","６地域","７地域"}),OR(B31={"南東","南","南西"}))),"－",0.01*(10+15*(2*I31+J31)/H31))</f>
        <v>#DIV/0!</v>
      </c>
      <c r="AI31" s="83" t="str">
        <f t="shared" si="27"/>
        <v>－</v>
      </c>
    </row>
    <row r="32" spans="1:35" s="65" customFormat="1" ht="18" customHeight="1">
      <c r="A32" s="342"/>
      <c r="B32" s="20"/>
      <c r="C32" s="10"/>
      <c r="D32" s="30"/>
      <c r="E32" s="16"/>
      <c r="F32" s="114"/>
      <c r="G32" s="129"/>
      <c r="H32" s="130"/>
      <c r="I32" s="130"/>
      <c r="J32" s="131"/>
      <c r="K32" s="132"/>
      <c r="L32" s="133"/>
      <c r="M32" s="145"/>
      <c r="N32" s="146"/>
      <c r="O32" s="82"/>
      <c r="R32" s="138" t="b">
        <v>0</v>
      </c>
      <c r="S32" s="83" t="str">
        <f t="shared" si="21"/>
        <v>－</v>
      </c>
      <c r="T32" s="83" t="str">
        <f t="shared" si="22"/>
        <v>－</v>
      </c>
      <c r="V32" s="84" t="str">
        <f t="shared" si="23"/>
        <v>－</v>
      </c>
      <c r="W32" s="85" t="str">
        <f t="shared" si="24"/>
        <v>セル</v>
      </c>
      <c r="X32" s="138" t="b">
        <v>0</v>
      </c>
      <c r="Y32" s="138" t="b">
        <v>0</v>
      </c>
      <c r="Z32" s="86">
        <f t="shared" si="25"/>
        <v>0</v>
      </c>
      <c r="AA32" s="64" t="str">
        <f>IF(B32="上面",IF(OR($AE$3={"１地域","２地域","３地域","５地域","８地域"}),0.93,IF(OR($AE$3={"４地域","６地域","７地域"}),0.94,"－")),"FALSE")</f>
        <v>FALSE</v>
      </c>
      <c r="AB32" s="50" t="str">
        <f>IF(B32="上面",IF(OR($AE$3={"１地域","５地域","６地域","７地域"}),0.8,IF(OR($AE$3={"２地域","３地域"}),0.81,IF($AE$3="４地域",0.82,"－"))),"FALSE")</f>
        <v>FALSE</v>
      </c>
      <c r="AC32" s="87" t="str">
        <f>IF(AND(OR($AE$3={"１地域","２地域","３地域","４地域","５地域","６地域","７地域"}),B32="南"),0.01*(24+9*(3*I32+J32)/H32),"－")</f>
        <v>－</v>
      </c>
      <c r="AD32" s="83" t="e">
        <f>IF(OR(B32={"上面","下面"},AND(OR($AE$3={"１地域","２地域","３地域","４地域","５地域","６地域","７地域"}),B32="南"),AND($AE$3="８地域",OR(B32={"南東","南","南西"}))),"－",0.01*(16+24*(2*I32+J32)/H32))</f>
        <v>#DIV/0!</v>
      </c>
      <c r="AE32" s="83" t="str">
        <f>IF(AND($AE$3="８地域",OR(B32={"南東","南","南西"})),0.01*(16+19*(2*I32+J32)/H32),"－")</f>
        <v>－</v>
      </c>
      <c r="AF32" s="83" t="str">
        <f t="shared" si="26"/>
        <v>－</v>
      </c>
      <c r="AG32" s="88" t="str">
        <f>IF(AND(OR($AE$3={"１地域","２地域","３地域","４地域","５地域","６地域","７地域"}),OR(B32={"南東","南","南西"})),0.01*(5+20*(3*I32+J32)/H32),"－")</f>
        <v>－</v>
      </c>
      <c r="AH32" s="83" t="e">
        <f>IF(OR(B32={"上面","下面"},AND(OR($AE$3={"１地域","２地域","３地域","４地域","５地域","６地域","７地域"}),OR(B32={"南東","南","南西"}))),"－",0.01*(10+15*(2*I32+J32)/H32))</f>
        <v>#DIV/0!</v>
      </c>
      <c r="AI32" s="83" t="str">
        <f t="shared" si="27"/>
        <v>－</v>
      </c>
    </row>
    <row r="33" spans="1:35" s="65" customFormat="1" ht="18" customHeight="1">
      <c r="A33" s="342"/>
      <c r="B33" s="20"/>
      <c r="C33" s="10"/>
      <c r="D33" s="30"/>
      <c r="E33" s="16"/>
      <c r="F33" s="114"/>
      <c r="G33" s="129"/>
      <c r="H33" s="130"/>
      <c r="I33" s="130"/>
      <c r="J33" s="131"/>
      <c r="K33" s="132"/>
      <c r="L33" s="133"/>
      <c r="M33" s="145"/>
      <c r="N33" s="146"/>
      <c r="O33" s="82"/>
      <c r="R33" s="138" t="b">
        <v>0</v>
      </c>
      <c r="S33" s="83" t="str">
        <f t="shared" si="21"/>
        <v>－</v>
      </c>
      <c r="T33" s="83" t="str">
        <f t="shared" si="22"/>
        <v>－</v>
      </c>
      <c r="V33" s="84" t="str">
        <f t="shared" si="23"/>
        <v>－</v>
      </c>
      <c r="W33" s="85" t="str">
        <f t="shared" si="24"/>
        <v>セル</v>
      </c>
      <c r="X33" s="138" t="b">
        <v>0</v>
      </c>
      <c r="Y33" s="138" t="b">
        <v>0</v>
      </c>
      <c r="Z33" s="86">
        <f t="shared" si="25"/>
        <v>0</v>
      </c>
      <c r="AA33" s="64" t="str">
        <f>IF(B33="上面",IF(OR($AE$3={"１地域","２地域","３地域","５地域","８地域"}),0.93,IF(OR($AE$3={"４地域","６地域","７地域"}),0.94,"－")),"FALSE")</f>
        <v>FALSE</v>
      </c>
      <c r="AB33" s="50" t="str">
        <f>IF(B33="上面",IF(OR($AE$3={"１地域","５地域","６地域","７地域"}),0.8,IF(OR($AE$3={"２地域","３地域"}),0.81,IF($AE$3="４地域",0.82,"－"))),"FALSE")</f>
        <v>FALSE</v>
      </c>
      <c r="AC33" s="87" t="str">
        <f>IF(AND(OR($AE$3={"１地域","２地域","３地域","４地域","５地域","６地域","７地域"}),B33="南"),0.01*(24+9*(3*I33+J33)/H33),"－")</f>
        <v>－</v>
      </c>
      <c r="AD33" s="83" t="e">
        <f>IF(OR(B33={"上面","下面"},AND(OR($AE$3={"１地域","２地域","３地域","４地域","５地域","６地域","７地域"}),B33="南"),AND($AE$3="８地域",OR(B33={"南東","南","南西"}))),"－",0.01*(16+24*(2*I33+J33)/H33))</f>
        <v>#DIV/0!</v>
      </c>
      <c r="AE33" s="83" t="str">
        <f>IF(AND($AE$3="８地域",OR(B33={"南東","南","南西"})),0.01*(16+19*(2*I33+J33)/H33),"－")</f>
        <v>－</v>
      </c>
      <c r="AF33" s="83" t="str">
        <f t="shared" si="26"/>
        <v>－</v>
      </c>
      <c r="AG33" s="88" t="str">
        <f>IF(AND(OR($AE$3={"１地域","２地域","３地域","４地域","５地域","６地域","７地域"}),OR(B33={"南東","南","南西"})),0.01*(5+20*(3*I33+J33)/H33),"－")</f>
        <v>－</v>
      </c>
      <c r="AH33" s="83" t="e">
        <f>IF(OR(B33={"上面","下面"},AND(OR($AE$3={"１地域","２地域","３地域","４地域","５地域","６地域","７地域"}),OR(B33={"南東","南","南西"}))),"－",0.01*(10+15*(2*I33+J33)/H33))</f>
        <v>#DIV/0!</v>
      </c>
      <c r="AI33" s="83" t="str">
        <f t="shared" si="27"/>
        <v>－</v>
      </c>
    </row>
    <row r="34" spans="1:35" s="65" customFormat="1" ht="18" customHeight="1">
      <c r="A34" s="342"/>
      <c r="B34" s="20"/>
      <c r="C34" s="10"/>
      <c r="D34" s="30"/>
      <c r="E34" s="16"/>
      <c r="F34" s="114"/>
      <c r="G34" s="129"/>
      <c r="H34" s="130"/>
      <c r="I34" s="130"/>
      <c r="J34" s="131"/>
      <c r="K34" s="132"/>
      <c r="L34" s="133"/>
      <c r="M34" s="145"/>
      <c r="N34" s="146"/>
      <c r="O34" s="82"/>
      <c r="R34" s="138" t="b">
        <v>0</v>
      </c>
      <c r="S34" s="83" t="str">
        <f t="shared" si="21"/>
        <v>－</v>
      </c>
      <c r="T34" s="83" t="str">
        <f t="shared" si="22"/>
        <v>－</v>
      </c>
      <c r="V34" s="84" t="str">
        <f t="shared" si="23"/>
        <v>－</v>
      </c>
      <c r="W34" s="85" t="str">
        <f t="shared" si="24"/>
        <v>セル</v>
      </c>
      <c r="X34" s="138" t="b">
        <v>0</v>
      </c>
      <c r="Y34" s="138" t="b">
        <v>0</v>
      </c>
      <c r="Z34" s="86">
        <f t="shared" si="25"/>
        <v>0</v>
      </c>
      <c r="AA34" s="64" t="str">
        <f>IF(B34="上面",IF(OR($AE$3={"１地域","２地域","３地域","５地域","８地域"}),0.93,IF(OR($AE$3={"４地域","６地域","７地域"}),0.94,"－")),"FALSE")</f>
        <v>FALSE</v>
      </c>
      <c r="AB34" s="50" t="str">
        <f>IF(B34="上面",IF(OR($AE$3={"１地域","５地域","６地域","７地域"}),0.8,IF(OR($AE$3={"２地域","３地域"}),0.81,IF($AE$3="４地域",0.82,"－"))),"FALSE")</f>
        <v>FALSE</v>
      </c>
      <c r="AC34" s="87" t="str">
        <f>IF(AND(OR($AE$3={"１地域","２地域","３地域","４地域","５地域","６地域","７地域"}),B34="南"),0.01*(24+9*(3*I34+J34)/H34),"－")</f>
        <v>－</v>
      </c>
      <c r="AD34" s="83" t="e">
        <f>IF(OR(B34={"上面","下面"},AND(OR($AE$3={"１地域","２地域","３地域","４地域","５地域","６地域","７地域"}),B34="南"),AND($AE$3="８地域",OR(B34={"南東","南","南西"}))),"－",0.01*(16+24*(2*I34+J34)/H34))</f>
        <v>#DIV/0!</v>
      </c>
      <c r="AE34" s="83" t="str">
        <f>IF(AND($AE$3="８地域",OR(B34={"南東","南","南西"})),0.01*(16+19*(2*I34+J34)/H34),"－")</f>
        <v>－</v>
      </c>
      <c r="AF34" s="83" t="str">
        <f t="shared" si="26"/>
        <v>－</v>
      </c>
      <c r="AG34" s="88" t="str">
        <f>IF(AND(OR($AE$3={"１地域","２地域","３地域","４地域","５地域","６地域","７地域"}),OR(B34={"南東","南","南西"})),0.01*(5+20*(3*I34+J34)/H34),"－")</f>
        <v>－</v>
      </c>
      <c r="AH34" s="83" t="e">
        <f>IF(OR(B34={"上面","下面"},AND(OR($AE$3={"１地域","２地域","３地域","４地域","５地域","６地域","７地域"}),OR(B34={"南東","南","南西"}))),"－",0.01*(10+15*(2*I34+J34)/H34))</f>
        <v>#DIV/0!</v>
      </c>
      <c r="AI34" s="83" t="str">
        <f t="shared" si="27"/>
        <v>－</v>
      </c>
    </row>
    <row r="35" spans="1:35" s="65" customFormat="1" ht="18" customHeight="1">
      <c r="A35" s="342"/>
      <c r="B35" s="20"/>
      <c r="C35" s="10"/>
      <c r="D35" s="30"/>
      <c r="E35" s="16"/>
      <c r="F35" s="116"/>
      <c r="G35" s="134"/>
      <c r="H35" s="130"/>
      <c r="I35" s="130"/>
      <c r="J35" s="131"/>
      <c r="K35" s="135"/>
      <c r="L35" s="136"/>
      <c r="M35" s="147"/>
      <c r="N35" s="148"/>
      <c r="O35" s="82"/>
      <c r="R35" s="138" t="b">
        <v>0</v>
      </c>
      <c r="S35" s="83" t="str">
        <f t="shared" si="21"/>
        <v>－</v>
      </c>
      <c r="T35" s="83" t="str">
        <f t="shared" si="22"/>
        <v>－</v>
      </c>
      <c r="V35" s="84" t="str">
        <f t="shared" si="23"/>
        <v>－</v>
      </c>
      <c r="W35" s="85" t="str">
        <f t="shared" si="24"/>
        <v>セル</v>
      </c>
      <c r="X35" s="138" t="b">
        <v>0</v>
      </c>
      <c r="Y35" s="138" t="b">
        <v>0</v>
      </c>
      <c r="Z35" s="86">
        <f t="shared" si="25"/>
        <v>0</v>
      </c>
      <c r="AA35" s="64" t="str">
        <f>IF(B35="上面",IF(OR($AE$3={"１地域","２地域","３地域","５地域","８地域"}),0.93,IF(OR($AE$3={"４地域","６地域","７地域"}),0.94,"－")),"FALSE")</f>
        <v>FALSE</v>
      </c>
      <c r="AB35" s="50" t="str">
        <f>IF(B35="上面",IF(OR($AE$3={"１地域","５地域","６地域","７地域"}),0.8,IF(OR($AE$3={"２地域","３地域"}),0.81,IF($AE$3="４地域",0.82,"－"))),"FALSE")</f>
        <v>FALSE</v>
      </c>
      <c r="AC35" s="87" t="str">
        <f>IF(AND(OR($AE$3={"１地域","２地域","３地域","４地域","５地域","６地域","７地域"}),B35="南"),0.01*(24+9*(3*I35+J35)/H35),"－")</f>
        <v>－</v>
      </c>
      <c r="AD35" s="83" t="e">
        <f>IF(OR(B35={"上面","下面"},AND(OR($AE$3={"１地域","２地域","３地域","４地域","５地域","６地域","７地域"}),B35="南"),AND($AE$3="８地域",OR(B35={"南東","南","南西"}))),"－",0.01*(16+24*(2*I35+J35)/H35))</f>
        <v>#DIV/0!</v>
      </c>
      <c r="AE35" s="83" t="str">
        <f>IF(AND($AE$3="８地域",OR(B35={"南東","南","南西"})),0.01*(16+19*(2*I35+J35)/H35),"－")</f>
        <v>－</v>
      </c>
      <c r="AF35" s="83" t="str">
        <f t="shared" si="26"/>
        <v>－</v>
      </c>
      <c r="AG35" s="88" t="str">
        <f>IF(AND(OR($AE$3={"１地域","２地域","３地域","４地域","５地域","６地域","７地域"}),OR(B35={"南東","南","南西"})),0.01*(5+20*(3*I35+J35)/H35),"－")</f>
        <v>－</v>
      </c>
      <c r="AH35" s="83" t="e">
        <f>IF(OR(B35={"上面","下面"},AND(OR($AE$3={"１地域","２地域","３地域","４地域","５地域","６地域","７地域"}),OR(B35={"南東","南","南西"}))),"－",0.01*(10+15*(2*I35+J35)/H35))</f>
        <v>#DIV/0!</v>
      </c>
      <c r="AI35" s="83" t="str">
        <f t="shared" si="27"/>
        <v>－</v>
      </c>
    </row>
    <row r="36" spans="1:35" s="65" customFormat="1" ht="18" customHeight="1">
      <c r="A36" s="342"/>
      <c r="B36" s="20"/>
      <c r="C36" s="10"/>
      <c r="D36" s="30"/>
      <c r="E36" s="16"/>
      <c r="F36" s="114"/>
      <c r="G36" s="129"/>
      <c r="H36" s="130"/>
      <c r="I36" s="130"/>
      <c r="J36" s="131"/>
      <c r="K36" s="132"/>
      <c r="L36" s="133"/>
      <c r="M36" s="145"/>
      <c r="N36" s="146"/>
      <c r="O36" s="82"/>
      <c r="R36" s="138" t="b">
        <v>0</v>
      </c>
      <c r="S36" s="83" t="str">
        <f t="shared" ref="S36:S40" si="28">IF(B36="上面",AA36,IF(B36="下面","－",IF(R36=TRUE,$S$3,IF(AF36="－","－",IF(AF36&gt;$S$3,$S$3,AF36)))))</f>
        <v>－</v>
      </c>
      <c r="T36" s="83" t="str">
        <f t="shared" ref="T36:T40" si="29">IF(B36="上面",AB36,IF(B36="下面","－",IF(R36=TRUE,$T$3,IF(AI36="－","－",IF(AI36&gt;$T$4,$T$4,AI36)))))</f>
        <v>－</v>
      </c>
      <c r="V36" s="84" t="str">
        <f t="shared" ref="V36:V40" si="30">IF(D36="","－",D36)</f>
        <v>－</v>
      </c>
      <c r="W36" s="85" t="str">
        <f t="shared" ref="W36:W40" si="31">IF(E36="","セル",E36)</f>
        <v>セル</v>
      </c>
      <c r="X36" s="138" t="b">
        <v>0</v>
      </c>
      <c r="Y36" s="138" t="b">
        <v>0</v>
      </c>
      <c r="Z36" s="86">
        <f t="shared" ref="Z36:Z40" si="32">M36*N36</f>
        <v>0</v>
      </c>
      <c r="AA36" s="64" t="str">
        <f>IF(B36="上面",IF(OR($AE$3={"１地域","２地域","３地域","５地域","８地域"}),0.93,IF(OR($AE$3={"４地域","６地域","７地域"}),0.94,"－")),"FALSE")</f>
        <v>FALSE</v>
      </c>
      <c r="AB36" s="50" t="str">
        <f>IF(B36="上面",IF(OR($AE$3={"１地域","５地域","６地域","７地域"}),0.8,IF(OR($AE$3={"２地域","３地域"}),0.81,IF($AE$3="４地域",0.82,"－"))),"FALSE")</f>
        <v>FALSE</v>
      </c>
      <c r="AC36" s="87" t="str">
        <f>IF(AND(OR($AE$3={"１地域","２地域","３地域","４地域","５地域","６地域","７地域"}),B36="南"),0.01*(24+9*(3*I36+J36)/H36),"－")</f>
        <v>－</v>
      </c>
      <c r="AD36" s="83" t="e">
        <f>IF(OR(B36={"上面","下面"},AND(OR($AE$3={"１地域","２地域","３地域","４地域","５地域","６地域","７地域"}),B36="南"),AND($AE$3="８地域",OR(B36={"南東","南","南西"}))),"－",0.01*(16+24*(2*I36+J36)/H36))</f>
        <v>#DIV/0!</v>
      </c>
      <c r="AE36" s="83" t="str">
        <f>IF(AND($AE$3="８地域",OR(B36={"南東","南","南西"})),0.01*(16+19*(2*I36+J36)/H36),"－")</f>
        <v>－</v>
      </c>
      <c r="AF36" s="83" t="str">
        <f t="shared" ref="AF36:AF40" si="33">IF(ISERROR(OR(AC36,AD36,AE36)),"－",MAX(AC36,AD36,AE36))</f>
        <v>－</v>
      </c>
      <c r="AG36" s="88" t="str">
        <f>IF(AND(OR($AE$3={"１地域","２地域","３地域","４地域","５地域","６地域","７地域"}),OR(B36={"南東","南","南西"})),0.01*(5+20*(3*I36+J36)/H36),"－")</f>
        <v>－</v>
      </c>
      <c r="AH36" s="83" t="e">
        <f>IF(OR(B36={"上面","下面"},AND(OR($AE$3={"１地域","２地域","３地域","４地域","５地域","６地域","７地域"}),OR(B36={"南東","南","南西"}))),"－",0.01*(10+15*(2*I36+J36)/H36))</f>
        <v>#DIV/0!</v>
      </c>
      <c r="AI36" s="83" t="str">
        <f t="shared" ref="AI36:AI40" si="34">IF(ISERROR(OR(AG36,AH36)),"－",MAX(AG36,AH36))</f>
        <v>－</v>
      </c>
    </row>
    <row r="37" spans="1:35" s="65" customFormat="1" ht="18" customHeight="1">
      <c r="A37" s="342"/>
      <c r="B37" s="20"/>
      <c r="C37" s="10"/>
      <c r="D37" s="30"/>
      <c r="E37" s="16"/>
      <c r="F37" s="114"/>
      <c r="G37" s="129"/>
      <c r="H37" s="130"/>
      <c r="I37" s="130"/>
      <c r="J37" s="131"/>
      <c r="K37" s="132"/>
      <c r="L37" s="133"/>
      <c r="M37" s="145"/>
      <c r="N37" s="146"/>
      <c r="O37" s="82"/>
      <c r="R37" s="138" t="b">
        <v>0</v>
      </c>
      <c r="S37" s="83" t="str">
        <f t="shared" si="28"/>
        <v>－</v>
      </c>
      <c r="T37" s="83" t="str">
        <f t="shared" si="29"/>
        <v>－</v>
      </c>
      <c r="V37" s="84" t="str">
        <f t="shared" si="30"/>
        <v>－</v>
      </c>
      <c r="W37" s="85" t="str">
        <f t="shared" si="31"/>
        <v>セル</v>
      </c>
      <c r="X37" s="138" t="b">
        <v>0</v>
      </c>
      <c r="Y37" s="138" t="b">
        <v>0</v>
      </c>
      <c r="Z37" s="86">
        <f t="shared" si="32"/>
        <v>0</v>
      </c>
      <c r="AA37" s="64" t="str">
        <f>IF(B37="上面",IF(OR($AE$3={"１地域","２地域","３地域","５地域","８地域"}),0.93,IF(OR($AE$3={"４地域","６地域","７地域"}),0.94,"－")),"FALSE")</f>
        <v>FALSE</v>
      </c>
      <c r="AB37" s="50" t="str">
        <f>IF(B37="上面",IF(OR($AE$3={"１地域","５地域","６地域","７地域"}),0.8,IF(OR($AE$3={"２地域","３地域"}),0.81,IF($AE$3="４地域",0.82,"－"))),"FALSE")</f>
        <v>FALSE</v>
      </c>
      <c r="AC37" s="87" t="str">
        <f>IF(AND(OR($AE$3={"１地域","２地域","３地域","４地域","５地域","６地域","７地域"}),B37="南"),0.01*(24+9*(3*I37+J37)/H37),"－")</f>
        <v>－</v>
      </c>
      <c r="AD37" s="83" t="e">
        <f>IF(OR(B37={"上面","下面"},AND(OR($AE$3={"１地域","２地域","３地域","４地域","５地域","６地域","７地域"}),B37="南"),AND($AE$3="８地域",OR(B37={"南東","南","南西"}))),"－",0.01*(16+24*(2*I37+J37)/H37))</f>
        <v>#DIV/0!</v>
      </c>
      <c r="AE37" s="83" t="str">
        <f>IF(AND($AE$3="８地域",OR(B37={"南東","南","南西"})),0.01*(16+19*(2*I37+J37)/H37),"－")</f>
        <v>－</v>
      </c>
      <c r="AF37" s="83" t="str">
        <f t="shared" si="33"/>
        <v>－</v>
      </c>
      <c r="AG37" s="88" t="str">
        <f>IF(AND(OR($AE$3={"１地域","２地域","３地域","４地域","５地域","６地域","７地域"}),OR(B37={"南東","南","南西"})),0.01*(5+20*(3*I37+J37)/H37),"－")</f>
        <v>－</v>
      </c>
      <c r="AH37" s="83" t="e">
        <f>IF(OR(B37={"上面","下面"},AND(OR($AE$3={"１地域","２地域","３地域","４地域","５地域","６地域","７地域"}),OR(B37={"南東","南","南西"}))),"－",0.01*(10+15*(2*I37+J37)/H37))</f>
        <v>#DIV/0!</v>
      </c>
      <c r="AI37" s="83" t="str">
        <f t="shared" si="34"/>
        <v>－</v>
      </c>
    </row>
    <row r="38" spans="1:35" s="65" customFormat="1" ht="18" customHeight="1">
      <c r="A38" s="342"/>
      <c r="B38" s="20"/>
      <c r="C38" s="10"/>
      <c r="D38" s="30"/>
      <c r="E38" s="16"/>
      <c r="F38" s="114"/>
      <c r="G38" s="129"/>
      <c r="H38" s="130"/>
      <c r="I38" s="130"/>
      <c r="J38" s="131"/>
      <c r="K38" s="132"/>
      <c r="L38" s="133"/>
      <c r="M38" s="145"/>
      <c r="N38" s="146"/>
      <c r="O38" s="82"/>
      <c r="R38" s="138" t="b">
        <v>0</v>
      </c>
      <c r="S38" s="83" t="str">
        <f t="shared" si="28"/>
        <v>－</v>
      </c>
      <c r="T38" s="83" t="str">
        <f t="shared" si="29"/>
        <v>－</v>
      </c>
      <c r="V38" s="84" t="str">
        <f t="shared" si="30"/>
        <v>－</v>
      </c>
      <c r="W38" s="85" t="str">
        <f t="shared" si="31"/>
        <v>セル</v>
      </c>
      <c r="X38" s="138" t="b">
        <v>0</v>
      </c>
      <c r="Y38" s="138" t="b">
        <v>0</v>
      </c>
      <c r="Z38" s="86">
        <f t="shared" si="32"/>
        <v>0</v>
      </c>
      <c r="AA38" s="64" t="str">
        <f>IF(B38="上面",IF(OR($AE$3={"１地域","２地域","３地域","５地域","８地域"}),0.93,IF(OR($AE$3={"４地域","６地域","７地域"}),0.94,"－")),"FALSE")</f>
        <v>FALSE</v>
      </c>
      <c r="AB38" s="50" t="str">
        <f>IF(B38="上面",IF(OR($AE$3={"１地域","５地域","６地域","７地域"}),0.8,IF(OR($AE$3={"２地域","３地域"}),0.81,IF($AE$3="４地域",0.82,"－"))),"FALSE")</f>
        <v>FALSE</v>
      </c>
      <c r="AC38" s="87" t="str">
        <f>IF(AND(OR($AE$3={"１地域","２地域","３地域","４地域","５地域","６地域","７地域"}),B38="南"),0.01*(24+9*(3*I38+J38)/H38),"－")</f>
        <v>－</v>
      </c>
      <c r="AD38" s="83" t="e">
        <f>IF(OR(B38={"上面","下面"},AND(OR($AE$3={"１地域","２地域","３地域","４地域","５地域","６地域","７地域"}),B38="南"),AND($AE$3="８地域",OR(B38={"南東","南","南西"}))),"－",0.01*(16+24*(2*I38+J38)/H38))</f>
        <v>#DIV/0!</v>
      </c>
      <c r="AE38" s="83" t="str">
        <f>IF(AND($AE$3="８地域",OR(B38={"南東","南","南西"})),0.01*(16+19*(2*I38+J38)/H38),"－")</f>
        <v>－</v>
      </c>
      <c r="AF38" s="83" t="str">
        <f t="shared" si="33"/>
        <v>－</v>
      </c>
      <c r="AG38" s="88" t="str">
        <f>IF(AND(OR($AE$3={"１地域","２地域","３地域","４地域","５地域","６地域","７地域"}),OR(B38={"南東","南","南西"})),0.01*(5+20*(3*I38+J38)/H38),"－")</f>
        <v>－</v>
      </c>
      <c r="AH38" s="83" t="e">
        <f>IF(OR(B38={"上面","下面"},AND(OR($AE$3={"１地域","２地域","３地域","４地域","５地域","６地域","７地域"}),OR(B38={"南東","南","南西"}))),"－",0.01*(10+15*(2*I38+J38)/H38))</f>
        <v>#DIV/0!</v>
      </c>
      <c r="AI38" s="83" t="str">
        <f t="shared" si="34"/>
        <v>－</v>
      </c>
    </row>
    <row r="39" spans="1:35" s="65" customFormat="1" ht="18" customHeight="1">
      <c r="A39" s="342"/>
      <c r="B39" s="20"/>
      <c r="C39" s="10"/>
      <c r="D39" s="30"/>
      <c r="E39" s="16"/>
      <c r="F39" s="114"/>
      <c r="G39" s="129"/>
      <c r="H39" s="130"/>
      <c r="I39" s="130"/>
      <c r="J39" s="131"/>
      <c r="K39" s="132"/>
      <c r="L39" s="133"/>
      <c r="M39" s="145"/>
      <c r="N39" s="146"/>
      <c r="O39" s="82"/>
      <c r="R39" s="138" t="b">
        <v>0</v>
      </c>
      <c r="S39" s="83" t="str">
        <f t="shared" si="28"/>
        <v>－</v>
      </c>
      <c r="T39" s="83" t="str">
        <f t="shared" si="29"/>
        <v>－</v>
      </c>
      <c r="V39" s="84" t="str">
        <f t="shared" si="30"/>
        <v>－</v>
      </c>
      <c r="W39" s="85" t="str">
        <f t="shared" si="31"/>
        <v>セル</v>
      </c>
      <c r="X39" s="138" t="b">
        <v>0</v>
      </c>
      <c r="Y39" s="138" t="b">
        <v>0</v>
      </c>
      <c r="Z39" s="86">
        <f t="shared" si="32"/>
        <v>0</v>
      </c>
      <c r="AA39" s="64" t="str">
        <f>IF(B39="上面",IF(OR($AE$3={"１地域","２地域","３地域","５地域","８地域"}),0.93,IF(OR($AE$3={"４地域","６地域","７地域"}),0.94,"－")),"FALSE")</f>
        <v>FALSE</v>
      </c>
      <c r="AB39" s="50" t="str">
        <f>IF(B39="上面",IF(OR($AE$3={"１地域","５地域","６地域","７地域"}),0.8,IF(OR($AE$3={"２地域","３地域"}),0.81,IF($AE$3="４地域",0.82,"－"))),"FALSE")</f>
        <v>FALSE</v>
      </c>
      <c r="AC39" s="87" t="str">
        <f>IF(AND(OR($AE$3={"１地域","２地域","３地域","４地域","５地域","６地域","７地域"}),B39="南"),0.01*(24+9*(3*I39+J39)/H39),"－")</f>
        <v>－</v>
      </c>
      <c r="AD39" s="83" t="e">
        <f>IF(OR(B39={"上面","下面"},AND(OR($AE$3={"１地域","２地域","３地域","４地域","５地域","６地域","７地域"}),B39="南"),AND($AE$3="８地域",OR(B39={"南東","南","南西"}))),"－",0.01*(16+24*(2*I39+J39)/H39))</f>
        <v>#DIV/0!</v>
      </c>
      <c r="AE39" s="83" t="str">
        <f>IF(AND($AE$3="８地域",OR(B39={"南東","南","南西"})),0.01*(16+19*(2*I39+J39)/H39),"－")</f>
        <v>－</v>
      </c>
      <c r="AF39" s="83" t="str">
        <f t="shared" si="33"/>
        <v>－</v>
      </c>
      <c r="AG39" s="88" t="str">
        <f>IF(AND(OR($AE$3={"１地域","２地域","３地域","４地域","５地域","６地域","７地域"}),OR(B39={"南東","南","南西"})),0.01*(5+20*(3*I39+J39)/H39),"－")</f>
        <v>－</v>
      </c>
      <c r="AH39" s="83" t="e">
        <f>IF(OR(B39={"上面","下面"},AND(OR($AE$3={"１地域","２地域","３地域","４地域","５地域","６地域","７地域"}),OR(B39={"南東","南","南西"}))),"－",0.01*(10+15*(2*I39+J39)/H39))</f>
        <v>#DIV/0!</v>
      </c>
      <c r="AI39" s="83" t="str">
        <f t="shared" si="34"/>
        <v>－</v>
      </c>
    </row>
    <row r="40" spans="1:35" s="65" customFormat="1" ht="18" customHeight="1">
      <c r="A40" s="342"/>
      <c r="B40" s="20"/>
      <c r="C40" s="10"/>
      <c r="D40" s="30"/>
      <c r="E40" s="16"/>
      <c r="F40" s="116"/>
      <c r="G40" s="134"/>
      <c r="H40" s="130"/>
      <c r="I40" s="130"/>
      <c r="J40" s="131"/>
      <c r="K40" s="135"/>
      <c r="L40" s="136"/>
      <c r="M40" s="147"/>
      <c r="N40" s="148"/>
      <c r="O40" s="82"/>
      <c r="R40" s="138" t="b">
        <v>0</v>
      </c>
      <c r="S40" s="83" t="str">
        <f t="shared" si="28"/>
        <v>－</v>
      </c>
      <c r="T40" s="83" t="str">
        <f t="shared" si="29"/>
        <v>－</v>
      </c>
      <c r="V40" s="84" t="str">
        <f t="shared" si="30"/>
        <v>－</v>
      </c>
      <c r="W40" s="85" t="str">
        <f t="shared" si="31"/>
        <v>セル</v>
      </c>
      <c r="X40" s="138" t="b">
        <v>0</v>
      </c>
      <c r="Y40" s="138" t="b">
        <v>0</v>
      </c>
      <c r="Z40" s="86">
        <f t="shared" si="32"/>
        <v>0</v>
      </c>
      <c r="AA40" s="64" t="str">
        <f>IF(B40="上面",IF(OR($AE$3={"１地域","２地域","３地域","５地域","８地域"}),0.93,IF(OR($AE$3={"４地域","６地域","７地域"}),0.94,"－")),"FALSE")</f>
        <v>FALSE</v>
      </c>
      <c r="AB40" s="50" t="str">
        <f>IF(B40="上面",IF(OR($AE$3={"１地域","５地域","６地域","７地域"}),0.8,IF(OR($AE$3={"２地域","３地域"}),0.81,IF($AE$3="４地域",0.82,"－"))),"FALSE")</f>
        <v>FALSE</v>
      </c>
      <c r="AC40" s="87" t="str">
        <f>IF(AND(OR($AE$3={"１地域","２地域","３地域","４地域","５地域","６地域","７地域"}),B40="南"),0.01*(24+9*(3*I40+J40)/H40),"－")</f>
        <v>－</v>
      </c>
      <c r="AD40" s="83" t="e">
        <f>IF(OR(B40={"上面","下面"},AND(OR($AE$3={"１地域","２地域","３地域","４地域","５地域","６地域","７地域"}),B40="南"),AND($AE$3="８地域",OR(B40={"南東","南","南西"}))),"－",0.01*(16+24*(2*I40+J40)/H40))</f>
        <v>#DIV/0!</v>
      </c>
      <c r="AE40" s="83" t="str">
        <f>IF(AND($AE$3="８地域",OR(B40={"南東","南","南西"})),0.01*(16+19*(2*I40+J40)/H40),"－")</f>
        <v>－</v>
      </c>
      <c r="AF40" s="83" t="str">
        <f t="shared" si="33"/>
        <v>－</v>
      </c>
      <c r="AG40" s="88" t="str">
        <f>IF(AND(OR($AE$3={"１地域","２地域","３地域","４地域","５地域","６地域","７地域"}),OR(B40={"南東","南","南西"})),0.01*(5+20*(3*I40+J40)/H40),"－")</f>
        <v>－</v>
      </c>
      <c r="AH40" s="83" t="e">
        <f>IF(OR(B40={"上面","下面"},AND(OR($AE$3={"１地域","２地域","３地域","４地域","５地域","６地域","７地域"}),OR(B40={"南東","南","南西"}))),"－",0.01*(10+15*(2*I40+J40)/H40))</f>
        <v>#DIV/0!</v>
      </c>
      <c r="AI40" s="83" t="str">
        <f t="shared" si="34"/>
        <v>－</v>
      </c>
    </row>
    <row r="41" spans="1:35" s="65" customFormat="1" ht="18" customHeight="1" thickBot="1">
      <c r="A41" s="344"/>
      <c r="B41" s="21"/>
      <c r="C41" s="11"/>
      <c r="D41" s="31"/>
      <c r="E41" s="115"/>
      <c r="F41" s="116"/>
      <c r="G41" s="134"/>
      <c r="H41" s="130"/>
      <c r="I41" s="130"/>
      <c r="J41" s="131"/>
      <c r="K41" s="135"/>
      <c r="L41" s="136"/>
      <c r="M41" s="147"/>
      <c r="N41" s="148"/>
      <c r="O41" s="82"/>
      <c r="R41" s="138" t="b">
        <v>0</v>
      </c>
      <c r="S41" s="83" t="str">
        <f t="shared" si="21"/>
        <v>－</v>
      </c>
      <c r="T41" s="83" t="str">
        <f t="shared" si="22"/>
        <v>－</v>
      </c>
      <c r="V41" s="84" t="str">
        <f t="shared" si="23"/>
        <v>－</v>
      </c>
      <c r="W41" s="85" t="str">
        <f t="shared" si="24"/>
        <v>セル</v>
      </c>
      <c r="X41" s="138" t="b">
        <v>0</v>
      </c>
      <c r="Y41" s="138" t="b">
        <v>0</v>
      </c>
      <c r="Z41" s="86">
        <f t="shared" si="25"/>
        <v>0</v>
      </c>
      <c r="AA41" s="64" t="str">
        <f>IF(B41="上面",IF(OR($AE$3={"１地域","２地域","３地域","５地域","８地域"}),0.93,IF(OR($AE$3={"４地域","６地域","７地域"}),0.94,"－")),"FALSE")</f>
        <v>FALSE</v>
      </c>
      <c r="AB41" s="50" t="str">
        <f>IF(B41="上面",IF(OR($AE$3={"１地域","５地域","６地域","７地域"}),0.8,IF(OR($AE$3={"２地域","３地域"}),0.81,IF($AE$3="４地域",0.82,"－"))),"FALSE")</f>
        <v>FALSE</v>
      </c>
      <c r="AC41" s="87" t="str">
        <f>IF(AND(OR($AE$3={"１地域","２地域","３地域","４地域","５地域","６地域","７地域"}),B41="南"),0.01*(24+9*(3*I41+J41)/H41),"－")</f>
        <v>－</v>
      </c>
      <c r="AD41" s="83" t="e">
        <f>IF(OR(B41={"上面","下面"},AND(OR($AE$3={"１地域","２地域","３地域","４地域","５地域","６地域","７地域"}),B41="南"),AND($AE$3="８地域",OR(B41={"南東","南","南西"}))),"－",0.01*(16+24*(2*I41+J41)/H41))</f>
        <v>#DIV/0!</v>
      </c>
      <c r="AE41" s="83" t="str">
        <f>IF(AND($AE$3="８地域",OR(B41={"南東","南","南西"})),0.01*(16+19*(2*I41+J41)/H41),"－")</f>
        <v>－</v>
      </c>
      <c r="AF41" s="83" t="str">
        <f t="shared" si="26"/>
        <v>－</v>
      </c>
      <c r="AG41" s="88" t="str">
        <f>IF(AND(OR($AE$3={"１地域","２地域","３地域","４地域","５地域","６地域","７地域"}),OR(B41={"南東","南","南西"})),0.01*(5+20*(3*I41+J41)/H41),"－")</f>
        <v>－</v>
      </c>
      <c r="AH41" s="83" t="e">
        <f>IF(OR(B41={"上面","下面"},AND(OR($AE$3={"１地域","２地域","３地域","４地域","５地域","６地域","７地域"}),OR(B41={"南東","南","南西"}))),"－",0.01*(10+15*(2*I41+J41)/H41))</f>
        <v>#DIV/0!</v>
      </c>
      <c r="AI41" s="83" t="str">
        <f t="shared" si="27"/>
        <v>－</v>
      </c>
    </row>
    <row r="42" spans="1:35" s="65" customFormat="1" ht="21.75" customHeight="1">
      <c r="A42" s="90"/>
      <c r="B42" s="64"/>
      <c r="F42" s="487" t="s">
        <v>197</v>
      </c>
      <c r="G42" s="488"/>
      <c r="H42" s="488"/>
      <c r="I42" s="489"/>
      <c r="J42" s="91" t="e">
        <f>IF($K$42=0,"－",IF(AND($K$42&gt;0,$K$42&lt;=0.02),"OK","NG"))</f>
        <v>#DIV/0!</v>
      </c>
      <c r="K42" s="485" t="e">
        <f>$M$42/共通条件・結果!$Y$9</f>
        <v>#DIV/0!</v>
      </c>
      <c r="L42" s="485"/>
      <c r="M42" s="527">
        <f>SUMIF($X$7:$X$41,"TRUE",$Z$7:$Z$41)</f>
        <v>0</v>
      </c>
      <c r="N42" s="528"/>
      <c r="S42" s="92"/>
      <c r="T42" s="92"/>
      <c r="AD42" s="92"/>
      <c r="AE42" s="92"/>
    </row>
    <row r="43" spans="1:35" s="65" customFormat="1" ht="21.75" customHeight="1" thickBot="1">
      <c r="B43" s="64"/>
      <c r="F43" s="490" t="s">
        <v>198</v>
      </c>
      <c r="G43" s="491"/>
      <c r="H43" s="491"/>
      <c r="I43" s="492"/>
      <c r="J43" s="93" t="e">
        <f>IF($K$43=0,"－",IF(AND($K$43&gt;0,$K$43&lt;=0.04),"OK","NG"))</f>
        <v>#DIV/0!</v>
      </c>
      <c r="K43" s="486" t="e">
        <f>$M$43/共通条件・結果!$Y$9</f>
        <v>#DIV/0!</v>
      </c>
      <c r="L43" s="486"/>
      <c r="M43" s="481">
        <f>SUMIF($Y$7:$Y$41,"TRUE",$Z$7:$Z$41)</f>
        <v>0</v>
      </c>
      <c r="N43" s="482"/>
      <c r="AD43" s="92"/>
    </row>
    <row r="44" spans="1:35" s="65" customFormat="1" ht="11.25" customHeight="1">
      <c r="A44" s="325"/>
      <c r="B44" s="325"/>
      <c r="C44" s="262"/>
      <c r="D44" s="326"/>
      <c r="E44" s="49"/>
      <c r="F44" s="483"/>
      <c r="G44" s="483"/>
      <c r="H44" s="327"/>
      <c r="I44" s="324"/>
      <c r="J44" s="324"/>
      <c r="V44" s="479" t="s">
        <v>71</v>
      </c>
      <c r="W44" s="479"/>
      <c r="X44" s="480" t="s">
        <v>1</v>
      </c>
      <c r="Y44" s="472" t="s">
        <v>107</v>
      </c>
      <c r="Z44" s="472"/>
      <c r="AA44" s="472" t="s">
        <v>226</v>
      </c>
      <c r="AB44" s="472"/>
      <c r="AD44" s="473" t="s">
        <v>307</v>
      </c>
      <c r="AE44" s="473"/>
    </row>
    <row r="45" spans="1:35" s="65" customFormat="1" ht="10.5" customHeight="1">
      <c r="A45" s="325"/>
      <c r="B45" s="325"/>
      <c r="C45" s="262"/>
      <c r="D45" s="326"/>
      <c r="E45" s="49"/>
      <c r="F45" s="484"/>
      <c r="G45" s="484"/>
      <c r="H45" s="266"/>
      <c r="I45" s="266"/>
      <c r="J45" s="266"/>
      <c r="V45" s="479"/>
      <c r="W45" s="479"/>
      <c r="X45" s="472"/>
      <c r="Y45" s="100" t="s">
        <v>49</v>
      </c>
      <c r="Z45" s="101" t="s">
        <v>50</v>
      </c>
      <c r="AA45" s="160" t="s">
        <v>112</v>
      </c>
      <c r="AB45" s="160" t="s">
        <v>113</v>
      </c>
      <c r="AD45" s="228" t="s">
        <v>49</v>
      </c>
      <c r="AE45" s="228" t="s">
        <v>50</v>
      </c>
    </row>
    <row r="46" spans="1:35" s="65" customFormat="1" ht="21.75" customHeight="1">
      <c r="A46" s="49"/>
      <c r="B46" s="50"/>
      <c r="C46" s="49"/>
      <c r="D46" s="49"/>
      <c r="E46" s="49"/>
      <c r="V46" s="472" t="s">
        <v>48</v>
      </c>
      <c r="W46" s="472"/>
      <c r="X46" s="102" t="e">
        <f>IF(OR($J$42="－",$J$42="NG"),MAX($V$7:$V$41),DMAX($V$6:$Y$41,$V$6,V49:V50))</f>
        <v>#DIV/0!</v>
      </c>
      <c r="Y46" s="103" t="e">
        <f>IF(OR($J$43="NG",$J$43="－"),MAX($W$7:$W$41),DMAX($V$6:$Y$41,$W$6,W49:W50))</f>
        <v>#DIV/0!</v>
      </c>
      <c r="Z46" s="102" t="e">
        <f>IF(OR($J$43="NG",$J$43="－"),MIN($W$7:$W$41),DMIN($V$6:$Y$41,$W$6,W49:W50))</f>
        <v>#DIV/0!</v>
      </c>
      <c r="AA46" s="229" t="e">
        <f>S49</f>
        <v>#DIV/0!</v>
      </c>
      <c r="AB46" s="104" t="e">
        <f>T49</f>
        <v>#DIV/0!</v>
      </c>
      <c r="AD46" s="230" t="e">
        <f>Y46*AA46</f>
        <v>#DIV/0!</v>
      </c>
      <c r="AE46" s="230" t="e">
        <f>Z46*AB46</f>
        <v>#DIV/0!</v>
      </c>
    </row>
    <row r="47" spans="1:35" s="65" customFormat="1" ht="21.75" customHeight="1" thickBot="1">
      <c r="A47" s="63" t="s">
        <v>216</v>
      </c>
      <c r="B47" s="64"/>
      <c r="E47" s="99"/>
      <c r="J47" s="49"/>
      <c r="K47" s="49"/>
      <c r="AA47" s="472" t="s">
        <v>308</v>
      </c>
      <c r="AB47" s="472"/>
      <c r="AD47" s="473" t="s">
        <v>309</v>
      </c>
      <c r="AE47" s="473"/>
    </row>
    <row r="48" spans="1:35" s="65" customFormat="1" ht="18.75" customHeight="1">
      <c r="A48" s="523" t="s">
        <v>71</v>
      </c>
      <c r="B48" s="524"/>
      <c r="C48" s="495" t="s">
        <v>1</v>
      </c>
      <c r="D48" s="467" t="s">
        <v>312</v>
      </c>
      <c r="E48" s="468"/>
      <c r="F48" s="469"/>
      <c r="G48" s="470" t="s">
        <v>313</v>
      </c>
      <c r="H48" s="471"/>
      <c r="J48" s="105"/>
      <c r="K48" s="105"/>
      <c r="S48" s="96" t="s">
        <v>342</v>
      </c>
      <c r="T48" s="97" t="s">
        <v>343</v>
      </c>
      <c r="V48" s="65" t="s">
        <v>92</v>
      </c>
      <c r="W48" s="65" t="s">
        <v>93</v>
      </c>
      <c r="AA48" s="160" t="s">
        <v>49</v>
      </c>
      <c r="AB48" s="160" t="s">
        <v>50</v>
      </c>
      <c r="AD48" s="228" t="s">
        <v>49</v>
      </c>
      <c r="AE48" s="228" t="s">
        <v>50</v>
      </c>
    </row>
    <row r="49" spans="1:31" s="65" customFormat="1" ht="19.5" customHeight="1" thickBot="1">
      <c r="A49" s="525"/>
      <c r="B49" s="526"/>
      <c r="C49" s="496"/>
      <c r="D49" s="244" t="s">
        <v>43</v>
      </c>
      <c r="E49" s="93" t="s">
        <v>49</v>
      </c>
      <c r="F49" s="158" t="s">
        <v>50</v>
      </c>
      <c r="G49" s="245" t="s">
        <v>49</v>
      </c>
      <c r="H49" s="158" t="s">
        <v>50</v>
      </c>
      <c r="J49" s="50"/>
      <c r="K49" s="50"/>
      <c r="S49" s="92" t="e">
        <f>IF(OR($J$43="NG",$J$43="－"),MAX($S$7:$S$41),DMAX($S$6:$Y$41,$S$6,$W$49:$W$50))</f>
        <v>#DIV/0!</v>
      </c>
      <c r="T49" s="92" t="e">
        <f>IF(OR($J$43="NG",$J$43="－"),MIN($T$7:$T$41),DMIN($S$6:$Y$41,$T$6,$W$49:$W$50))</f>
        <v>#DIV/0!</v>
      </c>
      <c r="V49" s="75" t="s">
        <v>88</v>
      </c>
      <c r="W49" s="75" t="s">
        <v>89</v>
      </c>
      <c r="X49" s="75"/>
      <c r="Y49" s="75"/>
      <c r="Z49" s="65" t="s">
        <v>108</v>
      </c>
      <c r="AA49" s="231" t="e">
        <f>VLOOKUP($AE$3,$AJ$7:$AN$15,MATCH(Z49,$AJ$7:$AN$7,0),FALSE)</f>
        <v>#N/A</v>
      </c>
      <c r="AB49" s="232" t="e">
        <f>VLOOKUP($AE$3,$AP$7:$AT$15,MATCH(Z49,$AP$7:$AT$7,0),FALSE)</f>
        <v>#N/A</v>
      </c>
      <c r="AD49" s="230" t="e">
        <f>$Y$46*AA49</f>
        <v>#DIV/0!</v>
      </c>
      <c r="AE49" s="233" t="e">
        <f>IF(AB49="－","－",$Z$46*AB49)</f>
        <v>#N/A</v>
      </c>
    </row>
    <row r="50" spans="1:31" s="65" customFormat="1" ht="21.95" customHeight="1" thickBot="1">
      <c r="A50" s="493" t="s">
        <v>48</v>
      </c>
      <c r="B50" s="494"/>
      <c r="C50" s="144" t="e">
        <f>X46</f>
        <v>#DIV/0!</v>
      </c>
      <c r="D50" s="246" t="s">
        <v>108</v>
      </c>
      <c r="E50" s="247" t="e">
        <f>AD49</f>
        <v>#DIV/0!</v>
      </c>
      <c r="F50" s="248" t="e">
        <f>AE49</f>
        <v>#N/A</v>
      </c>
      <c r="G50" s="249" t="e">
        <f>AD46</f>
        <v>#DIV/0!</v>
      </c>
      <c r="H50" s="250" t="e">
        <f>AE46</f>
        <v>#DIV/0!</v>
      </c>
      <c r="J50" s="106"/>
      <c r="K50" s="106"/>
      <c r="V50" s="65" t="b">
        <v>0</v>
      </c>
      <c r="W50" s="65" t="b">
        <v>0</v>
      </c>
      <c r="Z50" s="65" t="s">
        <v>109</v>
      </c>
      <c r="AA50" s="231" t="e">
        <f>VLOOKUP($AE$3,$AJ$7:$AN$15,MATCH(Z50,$AJ$7:$AN$7,0),FALSE)</f>
        <v>#N/A</v>
      </c>
      <c r="AB50" s="232" t="e">
        <f>VLOOKUP($AE$3,$AP$7:$AT$15,MATCH(Z50,$AP$7:$AT$7,0),FALSE)</f>
        <v>#N/A</v>
      </c>
      <c r="AD50" s="230" t="e">
        <f>$Y$46*AA50</f>
        <v>#DIV/0!</v>
      </c>
      <c r="AE50" s="233" t="e">
        <f>IF(AB50="－","－",$Z$46*AB50)</f>
        <v>#N/A</v>
      </c>
    </row>
    <row r="51" spans="1:31" s="65" customFormat="1" ht="21.95" customHeight="1">
      <c r="A51" s="99"/>
      <c r="B51" s="107"/>
      <c r="C51" s="107" t="s">
        <v>196</v>
      </c>
      <c r="D51" s="251" t="s">
        <v>109</v>
      </c>
      <c r="E51" s="247" t="e">
        <f t="shared" ref="E51:F53" si="35">AD50</f>
        <v>#DIV/0!</v>
      </c>
      <c r="F51" s="248" t="e">
        <f t="shared" si="35"/>
        <v>#N/A</v>
      </c>
      <c r="G51" s="99"/>
      <c r="H51" s="99"/>
      <c r="J51" s="49"/>
      <c r="K51" s="49"/>
      <c r="L51" s="49"/>
      <c r="M51" s="49"/>
      <c r="Z51" s="65" t="s">
        <v>110</v>
      </c>
      <c r="AA51" s="231" t="e">
        <f>VLOOKUP($AE$3,$AJ$7:$AN$15,MATCH(Z51,$AJ$7:$AN$7,0),FALSE)</f>
        <v>#N/A</v>
      </c>
      <c r="AB51" s="232" t="e">
        <f>VLOOKUP($AE$3,$AP$7:$AT$15,MATCH(Z51,$AP$7:$AT$7,0),FALSE)</f>
        <v>#N/A</v>
      </c>
      <c r="AD51" s="230" t="e">
        <f t="shared" ref="AD51:AD52" si="36">$Y$46*AA51</f>
        <v>#DIV/0!</v>
      </c>
      <c r="AE51" s="233" t="e">
        <f>IF(AB51="－","－",$Z$46*AB51)</f>
        <v>#N/A</v>
      </c>
    </row>
    <row r="52" spans="1:31" s="65" customFormat="1" ht="21.95" customHeight="1">
      <c r="A52" s="99"/>
      <c r="B52" s="107"/>
      <c r="C52" s="108" t="s">
        <v>202</v>
      </c>
      <c r="D52" s="251" t="s">
        <v>110</v>
      </c>
      <c r="E52" s="247" t="e">
        <f t="shared" si="35"/>
        <v>#DIV/0!</v>
      </c>
      <c r="F52" s="248" t="e">
        <f t="shared" si="35"/>
        <v>#N/A</v>
      </c>
      <c r="G52" s="99"/>
      <c r="H52" s="99"/>
      <c r="Z52" s="65" t="s">
        <v>111</v>
      </c>
      <c r="AA52" s="231" t="e">
        <f t="shared" ref="AA52" si="37">VLOOKUP($AE$3,$AJ$7:$AN$15,MATCH(Z52,$AJ$7:$AN$7,0),FALSE)</f>
        <v>#N/A</v>
      </c>
      <c r="AB52" s="232" t="e">
        <f t="shared" ref="AB52" si="38">VLOOKUP($AE$3,$AP$7:$AT$15,MATCH(Z52,$AP$7:$AT$7,0),FALSE)</f>
        <v>#N/A</v>
      </c>
      <c r="AD52" s="230" t="e">
        <f t="shared" si="36"/>
        <v>#DIV/0!</v>
      </c>
      <c r="AE52" s="233" t="e">
        <f>IF(AB52="－","－",$Z$46*AB52)</f>
        <v>#N/A</v>
      </c>
    </row>
    <row r="53" spans="1:31" s="65" customFormat="1" ht="21.95" customHeight="1" thickBot="1">
      <c r="A53" s="99"/>
      <c r="B53" s="107"/>
      <c r="C53" s="99"/>
      <c r="D53" s="245" t="s">
        <v>111</v>
      </c>
      <c r="E53" s="252" t="e">
        <f t="shared" si="35"/>
        <v>#DIV/0!</v>
      </c>
      <c r="F53" s="253" t="e">
        <f t="shared" si="35"/>
        <v>#N/A</v>
      </c>
      <c r="G53" s="99"/>
      <c r="H53" s="99"/>
    </row>
    <row r="54" spans="1:31" s="65" customFormat="1" ht="21.95" customHeight="1">
      <c r="A54" s="109"/>
      <c r="B54" s="110"/>
      <c r="C54" s="109"/>
      <c r="D54" s="109"/>
      <c r="E54" s="109"/>
      <c r="F54" s="109"/>
      <c r="G54" s="109"/>
      <c r="H54" s="109"/>
      <c r="I54" s="109"/>
      <c r="J54" s="109"/>
      <c r="K54" s="111"/>
      <c r="L54" s="111"/>
      <c r="M54" s="111"/>
      <c r="N54" s="111"/>
      <c r="O54" s="111"/>
    </row>
    <row r="55" spans="1:31" s="65" customFormat="1" ht="11.25" customHeight="1">
      <c r="A55" s="109"/>
      <c r="B55" s="110"/>
      <c r="C55" s="109"/>
      <c r="D55" s="109"/>
      <c r="E55" s="109"/>
      <c r="F55" s="109"/>
      <c r="G55" s="109"/>
      <c r="H55" s="109"/>
      <c r="I55" s="109"/>
      <c r="J55" s="109"/>
      <c r="K55" s="109"/>
      <c r="L55" s="111"/>
      <c r="M55" s="111"/>
      <c r="N55" s="111"/>
      <c r="O55" s="109"/>
    </row>
    <row r="56" spans="1:31" s="65" customFormat="1" ht="21.95" customHeight="1">
      <c r="A56" s="109"/>
      <c r="B56" s="110"/>
      <c r="C56" s="109"/>
      <c r="D56" s="109"/>
      <c r="E56" s="109"/>
      <c r="F56" s="109"/>
      <c r="G56" s="109"/>
      <c r="H56" s="109"/>
      <c r="I56" s="109"/>
      <c r="J56" s="109"/>
      <c r="K56" s="109"/>
      <c r="L56" s="109"/>
      <c r="M56" s="109"/>
      <c r="N56" s="109"/>
      <c r="O56" s="109"/>
      <c r="V56" s="49"/>
      <c r="W56" s="49"/>
    </row>
    <row r="57" spans="1:31" s="65" customFormat="1" ht="21.95" customHeight="1">
      <c r="A57" s="109"/>
      <c r="B57" s="110"/>
      <c r="C57" s="109"/>
      <c r="D57" s="109"/>
      <c r="E57" s="109"/>
      <c r="F57" s="109"/>
      <c r="G57" s="109"/>
      <c r="H57" s="109"/>
      <c r="I57" s="109"/>
      <c r="J57" s="109"/>
      <c r="K57" s="109"/>
      <c r="L57" s="109"/>
      <c r="M57" s="109"/>
      <c r="N57" s="109"/>
      <c r="O57" s="109"/>
      <c r="V57" s="50"/>
      <c r="W57" s="50"/>
    </row>
    <row r="58" spans="1:31" s="65" customFormat="1" ht="21.95" customHeight="1">
      <c r="A58" s="109"/>
      <c r="B58" s="110"/>
      <c r="C58" s="109"/>
      <c r="D58" s="109"/>
      <c r="E58" s="109"/>
      <c r="F58" s="109"/>
      <c r="G58" s="109"/>
      <c r="H58" s="109"/>
      <c r="I58" s="109"/>
      <c r="J58" s="109"/>
      <c r="K58" s="109"/>
      <c r="L58" s="109"/>
      <c r="M58" s="109"/>
      <c r="N58" s="109"/>
      <c r="O58" s="109"/>
      <c r="V58" s="256"/>
      <c r="W58" s="256"/>
    </row>
    <row r="59" spans="1:31" s="65" customFormat="1" ht="21.95" customHeight="1">
      <c r="A59" s="109"/>
      <c r="B59" s="110"/>
      <c r="C59" s="109"/>
      <c r="D59" s="109"/>
      <c r="E59" s="109"/>
      <c r="F59" s="109"/>
      <c r="G59" s="109"/>
      <c r="H59" s="109"/>
      <c r="I59" s="109"/>
      <c r="J59" s="109"/>
      <c r="K59" s="109"/>
      <c r="L59" s="109"/>
      <c r="M59" s="109"/>
      <c r="N59" s="109"/>
      <c r="O59" s="109"/>
    </row>
    <row r="60" spans="1:31" s="65" customFormat="1" ht="12.75" customHeight="1">
      <c r="A60" s="109"/>
      <c r="B60" s="110"/>
      <c r="C60" s="109"/>
      <c r="D60" s="109"/>
      <c r="E60" s="109"/>
      <c r="F60" s="109"/>
      <c r="G60" s="109"/>
      <c r="H60" s="109"/>
      <c r="I60" s="109"/>
      <c r="J60" s="109"/>
      <c r="K60" s="109"/>
      <c r="L60" s="109"/>
      <c r="M60" s="109"/>
      <c r="N60" s="109"/>
      <c r="O60" s="109"/>
    </row>
    <row r="61" spans="1:31" s="65" customFormat="1" ht="21.95" customHeight="1">
      <c r="A61" s="109"/>
      <c r="B61" s="110"/>
      <c r="C61" s="109"/>
      <c r="D61" s="109"/>
      <c r="E61" s="109"/>
      <c r="F61" s="109"/>
      <c r="G61" s="109"/>
      <c r="H61" s="109"/>
      <c r="I61" s="109"/>
      <c r="J61" s="109"/>
      <c r="K61" s="109"/>
      <c r="L61" s="109"/>
      <c r="M61" s="109"/>
      <c r="N61" s="109"/>
      <c r="O61" s="109"/>
    </row>
    <row r="62" spans="1:31" s="65" customFormat="1" ht="12" customHeight="1">
      <c r="A62" s="109"/>
      <c r="B62" s="110"/>
      <c r="C62" s="109"/>
      <c r="D62" s="109"/>
      <c r="E62" s="109"/>
      <c r="F62" s="109"/>
      <c r="G62" s="109"/>
      <c r="H62" s="109"/>
      <c r="I62" s="109"/>
      <c r="J62" s="109"/>
      <c r="K62" s="109"/>
      <c r="L62" s="109"/>
      <c r="M62" s="109"/>
      <c r="N62" s="109"/>
      <c r="O62" s="109"/>
    </row>
    <row r="63" spans="1:31" s="65" customFormat="1" ht="21.95" customHeight="1">
      <c r="A63" s="109"/>
      <c r="B63" s="110"/>
      <c r="C63" s="109"/>
      <c r="D63" s="109"/>
      <c r="E63" s="109"/>
      <c r="F63" s="109"/>
      <c r="G63" s="109"/>
      <c r="H63" s="109"/>
      <c r="I63" s="109"/>
      <c r="J63" s="109"/>
      <c r="K63" s="109"/>
      <c r="L63" s="109"/>
      <c r="M63" s="109"/>
      <c r="N63" s="109"/>
      <c r="O63" s="109"/>
    </row>
    <row r="64" spans="1:31" s="65" customFormat="1" ht="20.100000000000001" customHeight="1">
      <c r="A64" s="109"/>
      <c r="B64" s="110"/>
      <c r="C64" s="109"/>
      <c r="D64" s="109"/>
      <c r="E64" s="109"/>
      <c r="F64" s="109"/>
      <c r="G64" s="109"/>
      <c r="H64" s="109"/>
      <c r="I64" s="109"/>
      <c r="J64" s="109"/>
      <c r="K64" s="109"/>
      <c r="L64" s="109"/>
      <c r="M64" s="109"/>
      <c r="N64" s="109"/>
      <c r="O64" s="109"/>
    </row>
    <row r="65" spans="1:15" s="65" customFormat="1" ht="20.100000000000001" customHeight="1">
      <c r="A65" s="109"/>
      <c r="B65" s="110"/>
      <c r="C65" s="109"/>
      <c r="D65" s="109"/>
      <c r="E65" s="109"/>
      <c r="F65" s="109"/>
      <c r="G65" s="109"/>
      <c r="H65" s="109"/>
      <c r="I65" s="109"/>
      <c r="J65" s="109"/>
      <c r="K65" s="109"/>
      <c r="L65" s="109"/>
      <c r="M65" s="109"/>
      <c r="N65" s="109"/>
      <c r="O65" s="109"/>
    </row>
    <row r="66" spans="1:15" s="65" customFormat="1" ht="20.100000000000001" customHeight="1">
      <c r="A66" s="109"/>
      <c r="B66" s="110"/>
      <c r="C66" s="109"/>
      <c r="D66" s="109"/>
      <c r="E66" s="109"/>
      <c r="F66" s="109"/>
      <c r="G66" s="109"/>
      <c r="H66" s="109"/>
      <c r="I66" s="109"/>
      <c r="J66" s="109"/>
      <c r="K66" s="109"/>
      <c r="L66" s="109"/>
      <c r="M66" s="109"/>
      <c r="N66" s="109"/>
      <c r="O66" s="109"/>
    </row>
    <row r="67" spans="1:15" s="65" customFormat="1" ht="20.100000000000001" customHeight="1">
      <c r="A67" s="109"/>
      <c r="B67" s="110"/>
      <c r="C67" s="109"/>
      <c r="D67" s="109"/>
      <c r="E67" s="109"/>
      <c r="F67" s="109"/>
      <c r="G67" s="109"/>
      <c r="H67" s="109"/>
      <c r="I67" s="109"/>
      <c r="J67" s="109"/>
      <c r="K67" s="109"/>
      <c r="L67" s="109"/>
      <c r="M67" s="109"/>
      <c r="N67" s="109"/>
      <c r="O67" s="109"/>
    </row>
    <row r="68" spans="1:15" s="65" customFormat="1" ht="20.100000000000001" customHeight="1">
      <c r="A68" s="109"/>
      <c r="B68" s="110"/>
      <c r="C68" s="109"/>
      <c r="D68" s="109"/>
      <c r="E68" s="109"/>
      <c r="F68" s="109"/>
      <c r="G68" s="109"/>
      <c r="H68" s="109"/>
      <c r="I68" s="109"/>
      <c r="J68" s="109"/>
      <c r="K68" s="109"/>
      <c r="L68" s="109"/>
      <c r="M68" s="109"/>
      <c r="N68" s="109"/>
      <c r="O68" s="109"/>
    </row>
    <row r="69" spans="1:15" s="65" customFormat="1" ht="8.25" customHeight="1">
      <c r="A69" s="109"/>
      <c r="B69" s="110"/>
      <c r="C69" s="109"/>
      <c r="D69" s="109"/>
      <c r="E69" s="109"/>
      <c r="F69" s="109"/>
      <c r="G69" s="109"/>
      <c r="H69" s="109"/>
      <c r="I69" s="109"/>
      <c r="J69" s="109"/>
      <c r="K69" s="109"/>
      <c r="L69" s="109"/>
      <c r="M69" s="109"/>
      <c r="N69" s="109"/>
      <c r="O69" s="109"/>
    </row>
    <row r="70" spans="1:15" s="65" customFormat="1" ht="18" customHeight="1">
      <c r="A70" s="109"/>
      <c r="B70" s="110"/>
      <c r="C70" s="109"/>
      <c r="D70" s="109"/>
      <c r="E70" s="109"/>
      <c r="F70" s="109"/>
      <c r="G70" s="109"/>
      <c r="H70" s="109"/>
      <c r="I70" s="109"/>
      <c r="J70" s="109"/>
      <c r="K70" s="109"/>
      <c r="L70" s="109"/>
      <c r="M70" s="109"/>
      <c r="N70" s="109"/>
      <c r="O70" s="109"/>
    </row>
    <row r="71" spans="1:15" s="65" customFormat="1" ht="16.5" customHeight="1">
      <c r="A71" s="109"/>
      <c r="B71" s="110"/>
      <c r="C71" s="109"/>
      <c r="D71" s="109"/>
      <c r="E71" s="109"/>
      <c r="F71" s="109"/>
      <c r="G71" s="109"/>
      <c r="H71" s="109"/>
      <c r="I71" s="109"/>
      <c r="J71" s="109"/>
      <c r="K71" s="109"/>
      <c r="L71" s="109"/>
      <c r="M71" s="109"/>
      <c r="N71" s="109"/>
      <c r="O71" s="109"/>
    </row>
    <row r="72" spans="1:15" s="65" customFormat="1" ht="16.5" customHeight="1">
      <c r="A72" s="109"/>
      <c r="B72" s="110"/>
      <c r="C72" s="109"/>
      <c r="D72" s="109"/>
      <c r="E72" s="109"/>
      <c r="F72" s="109"/>
      <c r="G72" s="109"/>
      <c r="H72" s="109"/>
      <c r="I72" s="109"/>
      <c r="J72" s="109"/>
      <c r="K72" s="109"/>
      <c r="L72" s="109"/>
      <c r="M72" s="109"/>
      <c r="N72" s="109"/>
      <c r="O72" s="109"/>
    </row>
    <row r="73" spans="1:15" s="65" customFormat="1" ht="24.95" customHeight="1">
      <c r="A73" s="109"/>
      <c r="B73" s="110"/>
      <c r="C73" s="109"/>
      <c r="D73" s="109"/>
      <c r="E73" s="109"/>
      <c r="F73" s="109"/>
      <c r="G73" s="109"/>
      <c r="H73" s="109"/>
      <c r="I73" s="109"/>
      <c r="J73" s="109"/>
      <c r="K73" s="109"/>
      <c r="L73" s="109"/>
      <c r="M73" s="109"/>
      <c r="N73" s="109"/>
      <c r="O73" s="109"/>
    </row>
    <row r="74" spans="1:15" s="65" customFormat="1" ht="12.75" customHeight="1">
      <c r="A74" s="109"/>
      <c r="B74" s="110"/>
      <c r="C74" s="109"/>
      <c r="D74" s="109"/>
      <c r="E74" s="109"/>
      <c r="F74" s="109"/>
      <c r="G74" s="109"/>
      <c r="H74" s="109"/>
      <c r="I74" s="109"/>
      <c r="J74" s="109"/>
      <c r="K74" s="109"/>
      <c r="L74" s="109"/>
      <c r="M74" s="109"/>
      <c r="N74" s="109"/>
      <c r="O74" s="109"/>
    </row>
    <row r="75" spans="1:15" s="65" customFormat="1" ht="24.75" customHeight="1">
      <c r="A75" s="109"/>
      <c r="B75" s="110"/>
      <c r="C75" s="109"/>
      <c r="D75" s="109"/>
      <c r="E75" s="109"/>
      <c r="F75" s="109"/>
      <c r="G75" s="109"/>
      <c r="H75" s="109"/>
      <c r="I75" s="109"/>
      <c r="J75" s="109"/>
      <c r="K75" s="109"/>
      <c r="L75" s="109"/>
      <c r="M75" s="109"/>
      <c r="N75" s="109"/>
      <c r="O75" s="109"/>
    </row>
    <row r="76" spans="1:15" s="65" customFormat="1" ht="20.100000000000001" customHeight="1">
      <c r="A76" s="109"/>
      <c r="B76" s="110"/>
      <c r="C76" s="109"/>
      <c r="D76" s="109"/>
      <c r="E76" s="109"/>
      <c r="F76" s="109"/>
      <c r="G76" s="109"/>
      <c r="H76" s="109"/>
      <c r="I76" s="109"/>
      <c r="J76" s="109"/>
      <c r="K76" s="109"/>
      <c r="L76" s="109"/>
      <c r="M76" s="109"/>
      <c r="N76" s="109"/>
      <c r="O76" s="109"/>
    </row>
    <row r="77" spans="1:15" s="65" customFormat="1" ht="20.100000000000001" customHeight="1">
      <c r="A77" s="109"/>
      <c r="B77" s="110"/>
      <c r="C77" s="109"/>
      <c r="D77" s="109"/>
      <c r="E77" s="109"/>
      <c r="F77" s="109"/>
      <c r="G77" s="109"/>
      <c r="H77" s="109"/>
      <c r="I77" s="109"/>
      <c r="J77" s="109"/>
      <c r="K77" s="109"/>
      <c r="L77" s="109"/>
      <c r="M77" s="109"/>
      <c r="N77" s="109"/>
      <c r="O77" s="109"/>
    </row>
    <row r="78" spans="1:15" s="65" customFormat="1" ht="20.100000000000001" customHeight="1">
      <c r="A78" s="109"/>
      <c r="B78" s="110"/>
      <c r="C78" s="109"/>
      <c r="D78" s="109"/>
      <c r="E78" s="109"/>
      <c r="F78" s="109"/>
      <c r="G78" s="109"/>
      <c r="H78" s="109"/>
      <c r="I78" s="109"/>
      <c r="J78" s="109"/>
      <c r="K78" s="109"/>
      <c r="L78" s="109"/>
      <c r="M78" s="109"/>
      <c r="N78" s="109"/>
      <c r="O78" s="109"/>
    </row>
    <row r="79" spans="1:15" s="65" customFormat="1" ht="20.100000000000001" customHeight="1">
      <c r="A79" s="109"/>
      <c r="B79" s="110"/>
      <c r="C79" s="109"/>
      <c r="D79" s="109"/>
      <c r="E79" s="109"/>
      <c r="F79" s="109"/>
      <c r="G79" s="109"/>
      <c r="H79" s="109"/>
      <c r="I79" s="109"/>
      <c r="J79" s="109"/>
      <c r="K79" s="109"/>
      <c r="L79" s="109"/>
      <c r="M79" s="109"/>
      <c r="N79" s="109"/>
      <c r="O79" s="109"/>
    </row>
    <row r="80" spans="1:15" s="65" customFormat="1" ht="20.100000000000001" customHeight="1">
      <c r="A80" s="109"/>
      <c r="B80" s="110"/>
      <c r="C80" s="109"/>
      <c r="D80" s="109"/>
      <c r="E80" s="109"/>
      <c r="F80" s="109"/>
      <c r="G80" s="109"/>
      <c r="H80" s="109"/>
      <c r="I80" s="109"/>
      <c r="J80" s="109"/>
      <c r="K80" s="109"/>
      <c r="L80" s="109"/>
      <c r="M80" s="109"/>
      <c r="N80" s="109"/>
      <c r="O80" s="109"/>
    </row>
    <row r="81" spans="1:15" s="65" customFormat="1" ht="24.75" customHeight="1">
      <c r="A81" s="109"/>
      <c r="B81" s="110"/>
      <c r="C81" s="109"/>
      <c r="D81" s="109"/>
      <c r="E81" s="109"/>
      <c r="F81" s="109"/>
      <c r="G81" s="109"/>
      <c r="H81" s="109"/>
      <c r="I81" s="109"/>
      <c r="J81" s="109"/>
      <c r="K81" s="109"/>
      <c r="L81" s="109"/>
      <c r="M81" s="109"/>
      <c r="N81" s="109"/>
      <c r="O81" s="109"/>
    </row>
    <row r="82" spans="1:15" s="65" customFormat="1" ht="20.100000000000001" customHeight="1">
      <c r="A82" s="109"/>
      <c r="B82" s="110"/>
      <c r="C82" s="109"/>
      <c r="D82" s="109"/>
      <c r="E82" s="109"/>
      <c r="F82" s="109"/>
      <c r="G82" s="109"/>
      <c r="H82" s="109"/>
      <c r="I82" s="109"/>
      <c r="J82" s="109"/>
      <c r="K82" s="109"/>
      <c r="L82" s="109"/>
      <c r="M82" s="109"/>
      <c r="N82" s="109"/>
      <c r="O82" s="109"/>
    </row>
    <row r="83" spans="1:15" s="65" customFormat="1" ht="20.100000000000001" customHeight="1">
      <c r="A83" s="109"/>
      <c r="B83" s="110"/>
      <c r="C83" s="109"/>
      <c r="D83" s="109"/>
      <c r="E83" s="109"/>
      <c r="F83" s="109"/>
      <c r="G83" s="109"/>
      <c r="H83" s="109"/>
      <c r="I83" s="109"/>
      <c r="J83" s="109"/>
      <c r="K83" s="109"/>
      <c r="L83" s="109"/>
      <c r="M83" s="109"/>
      <c r="N83" s="109"/>
      <c r="O83" s="109"/>
    </row>
    <row r="84" spans="1:15" s="65" customFormat="1" ht="20.100000000000001" customHeight="1">
      <c r="A84" s="109"/>
      <c r="B84" s="110"/>
      <c r="C84" s="109"/>
      <c r="D84" s="109"/>
      <c r="E84" s="109"/>
      <c r="F84" s="109"/>
      <c r="G84" s="109"/>
      <c r="H84" s="109"/>
      <c r="I84" s="109"/>
      <c r="J84" s="109"/>
      <c r="K84" s="109"/>
      <c r="L84" s="109"/>
      <c r="M84" s="109"/>
      <c r="N84" s="109"/>
      <c r="O84" s="109"/>
    </row>
    <row r="85" spans="1:15" s="65" customFormat="1" ht="20.100000000000001" customHeight="1">
      <c r="A85" s="109"/>
      <c r="B85" s="110"/>
      <c r="C85" s="109"/>
      <c r="D85" s="109"/>
      <c r="E85" s="109"/>
      <c r="F85" s="109"/>
      <c r="G85" s="109"/>
      <c r="H85" s="109"/>
      <c r="I85" s="109"/>
      <c r="J85" s="109"/>
      <c r="K85" s="109"/>
      <c r="L85" s="109"/>
      <c r="M85" s="109"/>
      <c r="N85" s="109"/>
      <c r="O85" s="109"/>
    </row>
    <row r="86" spans="1:15" s="65" customFormat="1" ht="20.100000000000001" customHeight="1">
      <c r="A86" s="109"/>
      <c r="B86" s="110"/>
      <c r="C86" s="109"/>
      <c r="D86" s="109"/>
      <c r="E86" s="109"/>
      <c r="F86" s="109"/>
      <c r="G86" s="109"/>
      <c r="H86" s="109"/>
      <c r="I86" s="109"/>
      <c r="J86" s="109"/>
      <c r="K86" s="109"/>
      <c r="L86" s="109"/>
      <c r="M86" s="109"/>
      <c r="N86" s="109"/>
      <c r="O86" s="109"/>
    </row>
    <row r="87" spans="1:15" s="65" customFormat="1" ht="26.25" customHeight="1">
      <c r="A87" s="109"/>
      <c r="B87" s="110"/>
      <c r="C87" s="109"/>
      <c r="D87" s="109"/>
      <c r="E87" s="109"/>
      <c r="F87" s="109"/>
      <c r="G87" s="109"/>
      <c r="H87" s="109"/>
      <c r="I87" s="109"/>
      <c r="J87" s="109"/>
      <c r="K87" s="109"/>
      <c r="L87" s="109"/>
      <c r="M87" s="109"/>
      <c r="N87" s="109"/>
      <c r="O87" s="109"/>
    </row>
    <row r="88" spans="1:15" s="65" customFormat="1" ht="24.95" customHeight="1">
      <c r="A88" s="109"/>
      <c r="B88" s="110"/>
      <c r="C88" s="109"/>
      <c r="D88" s="109"/>
      <c r="E88" s="109"/>
      <c r="F88" s="109"/>
      <c r="G88" s="109"/>
      <c r="H88" s="109"/>
      <c r="I88" s="109"/>
      <c r="J88" s="109"/>
      <c r="K88" s="109"/>
      <c r="L88" s="109"/>
      <c r="M88" s="109"/>
      <c r="N88" s="109"/>
      <c r="O88" s="109"/>
    </row>
    <row r="89" spans="1:15" s="65" customFormat="1" ht="17.25" customHeight="1">
      <c r="A89" s="109"/>
      <c r="B89" s="110"/>
      <c r="C89" s="109"/>
      <c r="D89" s="109"/>
      <c r="E89" s="109"/>
      <c r="F89" s="109"/>
      <c r="G89" s="109"/>
      <c r="H89" s="109"/>
      <c r="I89" s="109"/>
      <c r="J89" s="109"/>
      <c r="K89" s="109"/>
      <c r="L89" s="109"/>
      <c r="M89" s="109"/>
      <c r="N89" s="109"/>
      <c r="O89" s="109"/>
    </row>
    <row r="90" spans="1:15" s="65" customFormat="1" ht="28.5" customHeight="1">
      <c r="A90" s="109"/>
      <c r="B90" s="110"/>
      <c r="C90" s="109"/>
      <c r="D90" s="109"/>
      <c r="E90" s="109"/>
      <c r="F90" s="109"/>
      <c r="G90" s="109"/>
      <c r="H90" s="109"/>
      <c r="I90" s="109"/>
      <c r="J90" s="109"/>
      <c r="K90" s="109"/>
      <c r="L90" s="109"/>
      <c r="M90" s="109"/>
      <c r="N90" s="109"/>
      <c r="O90" s="109"/>
    </row>
    <row r="91" spans="1:15" s="65" customFormat="1" ht="9.75" customHeight="1">
      <c r="A91" s="109"/>
      <c r="B91" s="110"/>
      <c r="C91" s="109"/>
      <c r="D91" s="109"/>
      <c r="E91" s="109"/>
      <c r="F91" s="109"/>
      <c r="G91" s="109"/>
      <c r="H91" s="109"/>
      <c r="I91" s="109"/>
      <c r="J91" s="109"/>
      <c r="K91" s="109"/>
      <c r="L91" s="109"/>
      <c r="M91" s="109"/>
      <c r="N91" s="109"/>
      <c r="O91" s="109"/>
    </row>
    <row r="92" spans="1:15" s="65" customFormat="1" ht="21" customHeight="1">
      <c r="A92" s="109"/>
      <c r="B92" s="110"/>
      <c r="C92" s="109"/>
      <c r="D92" s="109"/>
      <c r="E92" s="109"/>
      <c r="F92" s="109"/>
      <c r="G92" s="109"/>
      <c r="H92" s="109"/>
      <c r="I92" s="109"/>
      <c r="J92" s="109"/>
      <c r="K92" s="109"/>
      <c r="L92" s="109"/>
      <c r="M92" s="109"/>
      <c r="N92" s="109"/>
      <c r="O92" s="109"/>
    </row>
    <row r="93" spans="1:15" s="65" customFormat="1" ht="20.25" customHeight="1">
      <c r="A93" s="109"/>
      <c r="B93" s="110"/>
      <c r="C93" s="109"/>
      <c r="D93" s="109"/>
      <c r="E93" s="109"/>
      <c r="F93" s="109"/>
      <c r="G93" s="109"/>
      <c r="H93" s="109"/>
      <c r="I93" s="109"/>
      <c r="J93" s="109"/>
      <c r="K93" s="109"/>
      <c r="L93" s="109"/>
      <c r="M93" s="109"/>
      <c r="N93" s="109"/>
      <c r="O93" s="109"/>
    </row>
    <row r="94" spans="1:15" s="65" customFormat="1" ht="27" customHeight="1">
      <c r="A94" s="109"/>
      <c r="B94" s="110"/>
      <c r="C94" s="109"/>
      <c r="D94" s="109"/>
      <c r="E94" s="109"/>
      <c r="F94" s="109"/>
      <c r="G94" s="109"/>
      <c r="H94" s="109"/>
      <c r="I94" s="109"/>
      <c r="J94" s="109"/>
      <c r="K94" s="109"/>
      <c r="L94" s="109"/>
      <c r="M94" s="109"/>
      <c r="N94" s="109"/>
      <c r="O94" s="109"/>
    </row>
    <row r="95" spans="1:15" s="65" customFormat="1" ht="21" customHeight="1">
      <c r="A95" s="109"/>
      <c r="B95" s="110"/>
      <c r="C95" s="109"/>
      <c r="D95" s="109"/>
      <c r="E95" s="109"/>
      <c r="F95" s="109"/>
      <c r="G95" s="109"/>
      <c r="H95" s="109"/>
      <c r="I95" s="109"/>
      <c r="J95" s="109"/>
      <c r="K95" s="109"/>
      <c r="L95" s="109"/>
      <c r="M95" s="109"/>
      <c r="N95" s="109"/>
      <c r="O95" s="109"/>
    </row>
    <row r="96" spans="1:15" s="65" customFormat="1" ht="28.5" customHeight="1">
      <c r="A96" s="109"/>
      <c r="B96" s="110"/>
      <c r="C96" s="109"/>
      <c r="D96" s="109"/>
      <c r="E96" s="109"/>
      <c r="F96" s="109"/>
      <c r="G96" s="109"/>
      <c r="H96" s="109"/>
      <c r="I96" s="109"/>
      <c r="J96" s="109"/>
      <c r="K96" s="109"/>
      <c r="L96" s="109"/>
      <c r="M96" s="109"/>
      <c r="N96" s="109"/>
      <c r="O96" s="109"/>
    </row>
    <row r="97" spans="1:31" s="65" customFormat="1" ht="22.5" customHeight="1">
      <c r="A97" s="109"/>
      <c r="B97" s="110"/>
      <c r="C97" s="109"/>
      <c r="D97" s="109"/>
      <c r="E97" s="109"/>
      <c r="F97" s="109"/>
      <c r="G97" s="109"/>
      <c r="H97" s="109"/>
      <c r="I97" s="109"/>
      <c r="J97" s="109"/>
      <c r="K97" s="109"/>
      <c r="L97" s="109"/>
      <c r="M97" s="109"/>
      <c r="N97" s="109"/>
      <c r="O97" s="109"/>
    </row>
    <row r="98" spans="1:31" s="65" customFormat="1" ht="20.25" customHeight="1">
      <c r="A98" s="109"/>
      <c r="B98" s="110"/>
      <c r="C98" s="109"/>
      <c r="D98" s="109"/>
      <c r="E98" s="109"/>
      <c r="F98" s="109"/>
      <c r="G98" s="109"/>
      <c r="H98" s="109"/>
      <c r="I98" s="109"/>
      <c r="J98" s="109"/>
      <c r="K98" s="109"/>
      <c r="L98" s="109"/>
      <c r="M98" s="109"/>
      <c r="N98" s="109"/>
      <c r="O98" s="109"/>
    </row>
    <row r="99" spans="1:31" s="65" customFormat="1" ht="30" customHeight="1">
      <c r="A99" s="109"/>
      <c r="B99" s="110"/>
      <c r="C99" s="109"/>
      <c r="D99" s="109"/>
      <c r="E99" s="109"/>
      <c r="F99" s="109"/>
      <c r="G99" s="109"/>
      <c r="H99" s="109"/>
      <c r="I99" s="109"/>
      <c r="J99" s="109"/>
      <c r="K99" s="109"/>
      <c r="L99" s="109"/>
      <c r="M99" s="109"/>
      <c r="N99" s="109"/>
      <c r="O99" s="109"/>
    </row>
    <row r="100" spans="1:31" s="65" customFormat="1" ht="21" customHeight="1">
      <c r="A100" s="109"/>
      <c r="B100" s="110"/>
      <c r="C100" s="109"/>
      <c r="D100" s="109"/>
      <c r="E100" s="109"/>
      <c r="F100" s="109"/>
      <c r="G100" s="109"/>
      <c r="H100" s="109"/>
      <c r="I100" s="109"/>
      <c r="J100" s="109"/>
      <c r="K100" s="109"/>
      <c r="L100" s="109"/>
      <c r="M100" s="109"/>
      <c r="N100" s="109"/>
      <c r="O100" s="109"/>
    </row>
    <row r="101" spans="1:31" s="65" customFormat="1" ht="10.5" customHeight="1">
      <c r="A101" s="109"/>
      <c r="B101" s="110"/>
      <c r="C101" s="109"/>
      <c r="D101" s="109"/>
      <c r="E101" s="109"/>
      <c r="F101" s="109"/>
      <c r="G101" s="109"/>
      <c r="H101" s="109"/>
      <c r="I101" s="109"/>
      <c r="J101" s="109"/>
      <c r="K101" s="109"/>
      <c r="L101" s="109"/>
      <c r="M101" s="109"/>
      <c r="N101" s="109"/>
      <c r="O101" s="109"/>
    </row>
    <row r="102" spans="1:31" s="65" customFormat="1" ht="30.75" customHeight="1">
      <c r="A102" s="109"/>
      <c r="B102" s="110"/>
      <c r="C102" s="109"/>
      <c r="D102" s="109"/>
      <c r="E102" s="109"/>
      <c r="F102" s="109"/>
      <c r="G102" s="109"/>
      <c r="H102" s="109"/>
      <c r="I102" s="109"/>
      <c r="J102" s="109"/>
      <c r="K102" s="109"/>
      <c r="L102" s="109"/>
      <c r="M102" s="109"/>
      <c r="N102" s="109"/>
      <c r="O102" s="109"/>
    </row>
    <row r="103" spans="1:31" s="65" customFormat="1" ht="12" customHeight="1">
      <c r="A103" s="109"/>
      <c r="B103" s="110"/>
      <c r="C103" s="109"/>
      <c r="D103" s="109"/>
      <c r="E103" s="109"/>
      <c r="F103" s="109"/>
      <c r="G103" s="109"/>
      <c r="H103" s="109"/>
      <c r="I103" s="109"/>
      <c r="J103" s="109"/>
      <c r="K103" s="109"/>
      <c r="L103" s="109"/>
      <c r="M103" s="109"/>
      <c r="N103" s="109"/>
      <c r="O103" s="109"/>
    </row>
    <row r="104" spans="1:31" s="65" customFormat="1" ht="24.95" customHeight="1">
      <c r="A104" s="109"/>
      <c r="B104" s="110"/>
      <c r="C104" s="109"/>
      <c r="D104" s="109"/>
      <c r="E104" s="109"/>
      <c r="F104" s="109"/>
      <c r="G104" s="109"/>
      <c r="H104" s="109"/>
      <c r="I104" s="109"/>
      <c r="J104" s="109"/>
      <c r="K104" s="109"/>
      <c r="L104" s="109"/>
      <c r="M104" s="109"/>
      <c r="N104" s="109"/>
      <c r="O104" s="109"/>
    </row>
    <row r="105" spans="1:31" s="65" customFormat="1" ht="24.95" customHeight="1">
      <c r="A105" s="109"/>
      <c r="B105" s="110"/>
      <c r="C105" s="109"/>
      <c r="D105" s="109"/>
      <c r="E105" s="109"/>
      <c r="F105" s="109"/>
      <c r="G105" s="109"/>
      <c r="H105" s="109"/>
      <c r="I105" s="109"/>
      <c r="J105" s="109"/>
      <c r="K105" s="109"/>
      <c r="L105" s="109"/>
      <c r="M105" s="109"/>
      <c r="N105" s="109"/>
      <c r="O105" s="109"/>
      <c r="V105" s="111"/>
      <c r="W105" s="111"/>
      <c r="X105" s="111"/>
      <c r="Y105" s="111"/>
      <c r="Z105" s="111"/>
      <c r="AA105" s="111"/>
      <c r="AB105" s="111"/>
      <c r="AC105" s="111"/>
      <c r="AD105" s="111"/>
      <c r="AE105" s="111"/>
    </row>
    <row r="106" spans="1:31" s="111" customFormat="1" ht="24.95" customHeight="1">
      <c r="A106" s="109"/>
      <c r="B106" s="110"/>
      <c r="C106" s="109"/>
      <c r="D106" s="109"/>
      <c r="E106" s="109"/>
      <c r="F106" s="109"/>
      <c r="G106" s="109"/>
      <c r="H106" s="109"/>
      <c r="I106" s="109"/>
      <c r="J106" s="109"/>
      <c r="K106" s="109"/>
      <c r="L106" s="109"/>
      <c r="M106" s="109"/>
      <c r="N106" s="109"/>
      <c r="O106" s="109"/>
    </row>
    <row r="107" spans="1:31" s="111" customFormat="1" ht="24.95" customHeight="1">
      <c r="A107" s="109"/>
      <c r="B107" s="110"/>
      <c r="C107" s="109"/>
      <c r="D107" s="109"/>
      <c r="E107" s="109"/>
      <c r="F107" s="109"/>
      <c r="G107" s="109"/>
      <c r="H107" s="109"/>
      <c r="I107" s="109"/>
      <c r="J107" s="109"/>
      <c r="K107" s="109"/>
      <c r="L107" s="109"/>
      <c r="M107" s="109"/>
      <c r="N107" s="109"/>
      <c r="O107" s="109"/>
      <c r="V107" s="109"/>
      <c r="W107" s="109"/>
      <c r="X107" s="109"/>
      <c r="Y107" s="109"/>
      <c r="Z107" s="109"/>
      <c r="AA107" s="109"/>
      <c r="AB107" s="109"/>
      <c r="AC107" s="109"/>
      <c r="AD107" s="109"/>
      <c r="AE107" s="109"/>
    </row>
    <row r="108" spans="1:31" ht="24.95" customHeight="1"/>
    <row r="109" spans="1:31" ht="24.95" customHeight="1"/>
    <row r="110" spans="1:31" ht="24.95" customHeight="1"/>
    <row r="111" spans="1:31" ht="24.95" customHeight="1"/>
    <row r="112" spans="1:31" ht="24.95" customHeight="1"/>
    <row r="113" ht="24.95" customHeight="1"/>
    <row r="114" ht="24.95" customHeight="1"/>
    <row r="115" ht="24.95" customHeight="1"/>
    <row r="116" ht="24.95" customHeight="1"/>
    <row r="117" ht="24.95" customHeight="1"/>
    <row r="118" ht="24.95" customHeight="1"/>
  </sheetData>
  <sheetProtection sheet="1" objects="1" scenarios="1" selectLockedCells="1"/>
  <mergeCells count="40">
    <mergeCell ref="A50:B50"/>
    <mergeCell ref="C48:C49"/>
    <mergeCell ref="A1:N1"/>
    <mergeCell ref="A4:A6"/>
    <mergeCell ref="B4:B6"/>
    <mergeCell ref="C4:C6"/>
    <mergeCell ref="D4:D6"/>
    <mergeCell ref="E4:E6"/>
    <mergeCell ref="K4:K6"/>
    <mergeCell ref="L4:L6"/>
    <mergeCell ref="F4:J4"/>
    <mergeCell ref="F5:F6"/>
    <mergeCell ref="G5:J5"/>
    <mergeCell ref="M4:N5"/>
    <mergeCell ref="A48:B49"/>
    <mergeCell ref="M42:N42"/>
    <mergeCell ref="V46:W46"/>
    <mergeCell ref="M43:N43"/>
    <mergeCell ref="F44:G44"/>
    <mergeCell ref="F45:G45"/>
    <mergeCell ref="K42:L42"/>
    <mergeCell ref="K43:L43"/>
    <mergeCell ref="F42:I42"/>
    <mergeCell ref="F43:I43"/>
    <mergeCell ref="A2:N3"/>
    <mergeCell ref="AP5:AT5"/>
    <mergeCell ref="D48:F48"/>
    <mergeCell ref="G48:H48"/>
    <mergeCell ref="AA44:AB44"/>
    <mergeCell ref="AD44:AE44"/>
    <mergeCell ref="AA47:AB47"/>
    <mergeCell ref="AD47:AE47"/>
    <mergeCell ref="AJ5:AN5"/>
    <mergeCell ref="AG5:AI5"/>
    <mergeCell ref="Q5:T5"/>
    <mergeCell ref="AC5:AF5"/>
    <mergeCell ref="AA5:AB5"/>
    <mergeCell ref="V44:W45"/>
    <mergeCell ref="X44:X45"/>
    <mergeCell ref="Y44:Z44"/>
  </mergeCells>
  <phoneticPr fontId="2"/>
  <conditionalFormatting sqref="M7:N7">
    <cfRule type="expression" dxfId="191" priority="185">
      <formula>$Y$7=TRUE</formula>
    </cfRule>
    <cfRule type="expression" dxfId="190" priority="186">
      <formula>AND($X$7=FALSE,$Y$7=FALSE)</formula>
    </cfRule>
    <cfRule type="expression" dxfId="189" priority="327">
      <formula>$X$7=TRUE</formula>
    </cfRule>
  </conditionalFormatting>
  <conditionalFormatting sqref="M8:N8">
    <cfRule type="expression" dxfId="188" priority="297">
      <formula>$Y$8=TRUE</formula>
    </cfRule>
    <cfRule type="expression" dxfId="187" priority="311">
      <formula>$X$8=TRUE</formula>
    </cfRule>
  </conditionalFormatting>
  <conditionalFormatting sqref="M9:N9">
    <cfRule type="expression" dxfId="186" priority="181">
      <formula>AND($X$9=FALSE,$Y$9=FALSE)</formula>
    </cfRule>
    <cfRule type="expression" dxfId="185" priority="296">
      <formula>$Y$9=TRUE</formula>
    </cfRule>
    <cfRule type="expression" dxfId="184" priority="310">
      <formula>$X$9=TRUE</formula>
    </cfRule>
  </conditionalFormatting>
  <conditionalFormatting sqref="M10:N10">
    <cfRule type="expression" dxfId="183" priority="180">
      <formula>AND($X$10=FALSE,$Y$10=FALSE)</formula>
    </cfRule>
    <cfRule type="expression" dxfId="182" priority="295">
      <formula>$Y$10=TRUE</formula>
    </cfRule>
    <cfRule type="expression" dxfId="181" priority="309">
      <formula>$X$10=TRUE</formula>
    </cfRule>
  </conditionalFormatting>
  <conditionalFormatting sqref="M11:N11">
    <cfRule type="expression" dxfId="180" priority="179">
      <formula>AND($X$11=FALSE,$Y$11=FALSE)</formula>
    </cfRule>
    <cfRule type="expression" dxfId="179" priority="294">
      <formula>$Y$11=TRUE</formula>
    </cfRule>
    <cfRule type="expression" dxfId="178" priority="308">
      <formula>$X$11=TRUE</formula>
    </cfRule>
  </conditionalFormatting>
  <conditionalFormatting sqref="M12:N12">
    <cfRule type="expression" dxfId="177" priority="178">
      <formula>AND($X$12=FALSE,$Y$12=FALSE)</formula>
    </cfRule>
    <cfRule type="expression" dxfId="176" priority="293">
      <formula>$Y$12=TRUE</formula>
    </cfRule>
    <cfRule type="expression" dxfId="175" priority="307">
      <formula>$X$12=TRUE</formula>
    </cfRule>
  </conditionalFormatting>
  <conditionalFormatting sqref="M13:N13">
    <cfRule type="expression" dxfId="174" priority="177">
      <formula>AND($X$13=FALSE,$Y$13=FALSE)</formula>
    </cfRule>
    <cfRule type="expression" dxfId="173" priority="292">
      <formula>$Y$13=TRUE</formula>
    </cfRule>
    <cfRule type="expression" dxfId="172" priority="306">
      <formula>$X$13=TRUE</formula>
    </cfRule>
  </conditionalFormatting>
  <conditionalFormatting sqref="M14:N14">
    <cfRule type="expression" dxfId="171" priority="176">
      <formula>AND($X$14=FALSE,$Y$14=FALSE)</formula>
    </cfRule>
    <cfRule type="expression" dxfId="170" priority="291">
      <formula>$Y$14=TRUE</formula>
    </cfRule>
    <cfRule type="expression" dxfId="169" priority="305">
      <formula>$X$14=TRUE</formula>
    </cfRule>
  </conditionalFormatting>
  <conditionalFormatting sqref="M15:N15">
    <cfRule type="expression" dxfId="168" priority="175">
      <formula>AND($X$15=FALSE,$Y$15=FALSE)</formula>
    </cfRule>
    <cfRule type="expression" dxfId="167" priority="290">
      <formula>$Y$15=TRUE</formula>
    </cfRule>
    <cfRule type="expression" dxfId="166" priority="304">
      <formula>$X$15=TRUE</formula>
    </cfRule>
  </conditionalFormatting>
  <conditionalFormatting sqref="M16:N16">
    <cfRule type="expression" dxfId="165" priority="174">
      <formula>AND($X$16=FALSE,$Y$16=FALSE)</formula>
    </cfRule>
    <cfRule type="expression" dxfId="164" priority="289">
      <formula>$Y$16=TRUE</formula>
    </cfRule>
    <cfRule type="expression" dxfId="163" priority="303">
      <formula>$X$16=TRUE</formula>
    </cfRule>
  </conditionalFormatting>
  <conditionalFormatting sqref="M17:N17">
    <cfRule type="expression" dxfId="162" priority="173">
      <formula>AND($X$17=FALSE,$Y$17=FALSE)</formula>
    </cfRule>
    <cfRule type="expression" dxfId="161" priority="288">
      <formula>$Y$17=TRUE</formula>
    </cfRule>
    <cfRule type="expression" dxfId="160" priority="302">
      <formula>$X$17=TRUE</formula>
    </cfRule>
  </conditionalFormatting>
  <conditionalFormatting sqref="M18:N18">
    <cfRule type="expression" dxfId="159" priority="172">
      <formula>AND($X$18=FALSE,$Y$18=FALSE)</formula>
    </cfRule>
    <cfRule type="expression" dxfId="158" priority="287">
      <formula>$Y$18=TRUE</formula>
    </cfRule>
    <cfRule type="expression" dxfId="157" priority="301">
      <formula>$X$18=TRUE</formula>
    </cfRule>
  </conditionalFormatting>
  <conditionalFormatting sqref="M19:N19">
    <cfRule type="expression" dxfId="156" priority="171">
      <formula>AND($X$19=FALSE,$Y$19=FALSE)</formula>
    </cfRule>
    <cfRule type="expression" dxfId="155" priority="286">
      <formula>$Y$19=TRUE</formula>
    </cfRule>
    <cfRule type="expression" dxfId="154" priority="300">
      <formula>$X$19=TRUE</formula>
    </cfRule>
  </conditionalFormatting>
  <conditionalFormatting sqref="M21:N21">
    <cfRule type="expression" dxfId="153" priority="170">
      <formula>AND($X$21=FALSE,$Y$21=FALSE)</formula>
    </cfRule>
    <cfRule type="expression" dxfId="152" priority="285">
      <formula>$Y$21=TRUE</formula>
    </cfRule>
    <cfRule type="expression" dxfId="151" priority="299">
      <formula>$X$21=TRUE</formula>
    </cfRule>
  </conditionalFormatting>
  <conditionalFormatting sqref="M22:N22">
    <cfRule type="expression" dxfId="150" priority="169">
      <formula>AND($X$22=FALSE,$Y$22=FALSE)</formula>
    </cfRule>
    <cfRule type="expression" dxfId="149" priority="284">
      <formula>$Y$22=TRUE</formula>
    </cfRule>
    <cfRule type="expression" dxfId="148" priority="298">
      <formula>$X$22=TRUE</formula>
    </cfRule>
  </conditionalFormatting>
  <conditionalFormatting sqref="G7:J8 G21:G22 G9:G19">
    <cfRule type="expression" dxfId="147" priority="189">
      <formula>$Q$7=TRUE</formula>
    </cfRule>
  </conditionalFormatting>
  <conditionalFormatting sqref="M8:N8">
    <cfRule type="expression" dxfId="146" priority="183">
      <formula>AND($X$8=FALSE,$Y$8=FALSE)</formula>
    </cfRule>
  </conditionalFormatting>
  <conditionalFormatting sqref="G48:H50">
    <cfRule type="expression" dxfId="145" priority="168">
      <formula>$Q$7=TRUE</formula>
    </cfRule>
  </conditionalFormatting>
  <conditionalFormatting sqref="D48:F53">
    <cfRule type="expression" dxfId="144" priority="167">
      <formula>$Q$7=FALSE</formula>
    </cfRule>
  </conditionalFormatting>
  <conditionalFormatting sqref="G20">
    <cfRule type="expression" dxfId="143" priority="164">
      <formula>$Q$7=TRUE</formula>
    </cfRule>
  </conditionalFormatting>
  <conditionalFormatting sqref="M23:N23">
    <cfRule type="expression" dxfId="142" priority="153">
      <formula>AND($X$23=FALSE,$Y$23=FALSE)</formula>
    </cfRule>
    <cfRule type="expression" dxfId="141" priority="158">
      <formula>$Y$23=TRUE</formula>
    </cfRule>
    <cfRule type="expression" dxfId="140" priority="162">
      <formula>$X$23=TRUE</formula>
    </cfRule>
  </conditionalFormatting>
  <conditionalFormatting sqref="M26:N26">
    <cfRule type="expression" dxfId="139" priority="151">
      <formula>AND($X$26=FALSE,$Y$26=FALSE)</formula>
    </cfRule>
    <cfRule type="expression" dxfId="138" priority="156">
      <formula>$Y$26=TRUE</formula>
    </cfRule>
    <cfRule type="expression" dxfId="137" priority="160">
      <formula>$X$26=TRUE</formula>
    </cfRule>
  </conditionalFormatting>
  <conditionalFormatting sqref="M27:N27">
    <cfRule type="expression" dxfId="136" priority="150">
      <formula>AND($X$27=FALSE,$Y$27=FALSE)</formula>
    </cfRule>
    <cfRule type="expression" dxfId="135" priority="155">
      <formula>$Y$27=TRUE</formula>
    </cfRule>
    <cfRule type="expression" dxfId="134" priority="159">
      <formula>$X$27=TRUE</formula>
    </cfRule>
  </conditionalFormatting>
  <conditionalFormatting sqref="G23:G24 G26:G27">
    <cfRule type="expression" dxfId="133" priority="154">
      <formula>$Q$7=TRUE</formula>
    </cfRule>
  </conditionalFormatting>
  <conditionalFormatting sqref="M25:N25">
    <cfRule type="expression" dxfId="132" priority="146">
      <formula>AND($X$25=FALSE,$Y$25=FALSE)</formula>
    </cfRule>
    <cfRule type="expression" dxfId="131" priority="148">
      <formula>$Y$25=TRUE</formula>
    </cfRule>
    <cfRule type="expression" dxfId="130" priority="149">
      <formula>$X$25=TRUE</formula>
    </cfRule>
  </conditionalFormatting>
  <conditionalFormatting sqref="G25">
    <cfRule type="expression" dxfId="129" priority="147">
      <formula>$Q$7=TRUE</formula>
    </cfRule>
  </conditionalFormatting>
  <conditionalFormatting sqref="M28:N28">
    <cfRule type="expression" dxfId="128" priority="138">
      <formula>AND($X$28=FALSE,$Y$28=FALSE)</formula>
    </cfRule>
    <cfRule type="expression" dxfId="127" priority="142">
      <formula>$Y$28=TRUE</formula>
    </cfRule>
    <cfRule type="expression" dxfId="126" priority="145">
      <formula>$X$28=TRUE</formula>
    </cfRule>
  </conditionalFormatting>
  <conditionalFormatting sqref="M30:N30">
    <cfRule type="expression" dxfId="125" priority="137">
      <formula>AND($X$30=FALSE,$Y$30=FALSE)</formula>
    </cfRule>
    <cfRule type="expression" dxfId="124" priority="141">
      <formula>$Y$30=TRUE</formula>
    </cfRule>
    <cfRule type="expression" dxfId="123" priority="144">
      <formula>$X$30=TRUE</formula>
    </cfRule>
  </conditionalFormatting>
  <conditionalFormatting sqref="M41:N41">
    <cfRule type="expression" dxfId="122" priority="136">
      <formula>AND($X$41=FALSE,$Y$41=FALSE)</formula>
    </cfRule>
    <cfRule type="expression" dxfId="121" priority="140">
      <formula>$Y$41=TRUE</formula>
    </cfRule>
    <cfRule type="expression" dxfId="120" priority="143">
      <formula>$X$41=TRUE</formula>
    </cfRule>
  </conditionalFormatting>
  <conditionalFormatting sqref="G28 G30 G41">
    <cfRule type="expression" dxfId="119" priority="139">
      <formula>$Q$7=TRUE</formula>
    </cfRule>
  </conditionalFormatting>
  <conditionalFormatting sqref="M29:N29">
    <cfRule type="expression" dxfId="118" priority="132">
      <formula>AND($X$29=FALSE,$Y$29=FALSE)</formula>
    </cfRule>
    <cfRule type="expression" dxfId="117" priority="134">
      <formula>$Y$29=TRUE</formula>
    </cfRule>
    <cfRule type="expression" dxfId="116" priority="135">
      <formula>$X$29=TRUE</formula>
    </cfRule>
  </conditionalFormatting>
  <conditionalFormatting sqref="G29">
    <cfRule type="expression" dxfId="115" priority="133">
      <formula>$Q$7=TRUE</formula>
    </cfRule>
  </conditionalFormatting>
  <conditionalFormatting sqref="M31:N31">
    <cfRule type="expression" dxfId="114" priority="122">
      <formula>AND($X$31=FALSE,$Y$31=FALSE)</formula>
    </cfRule>
    <cfRule type="expression" dxfId="113" priority="127">
      <formula>$Y$31=TRUE</formula>
    </cfRule>
    <cfRule type="expression" dxfId="112" priority="131">
      <formula>$X$31=TRUE</formula>
    </cfRule>
  </conditionalFormatting>
  <conditionalFormatting sqref="M32:N32">
    <cfRule type="expression" dxfId="111" priority="121">
      <formula>AND($X$32=FALSE,$Y$32=FALSE)</formula>
    </cfRule>
    <cfRule type="expression" dxfId="110" priority="126">
      <formula>$Y$32=TRUE</formula>
    </cfRule>
    <cfRule type="expression" dxfId="109" priority="130">
      <formula>$X$32=TRUE</formula>
    </cfRule>
  </conditionalFormatting>
  <conditionalFormatting sqref="M34:N34">
    <cfRule type="expression" dxfId="108" priority="120">
      <formula>AND($X$34=FALSE,$Y$34=FALSE)</formula>
    </cfRule>
    <cfRule type="expression" dxfId="107" priority="125">
      <formula>$Y$34=TRUE</formula>
    </cfRule>
    <cfRule type="expression" dxfId="106" priority="129">
      <formula>$X$34=TRUE</formula>
    </cfRule>
  </conditionalFormatting>
  <conditionalFormatting sqref="M35:N35">
    <cfRule type="expression" dxfId="105" priority="119">
      <formula>AND($X$35=FALSE,$Y$35=FALSE)</formula>
    </cfRule>
    <cfRule type="expression" dxfId="104" priority="124">
      <formula>$Y$35=TRUE</formula>
    </cfRule>
    <cfRule type="expression" dxfId="103" priority="128">
      <formula>$X$35=TRUE</formula>
    </cfRule>
  </conditionalFormatting>
  <conditionalFormatting sqref="G31:G32 G34:G35">
    <cfRule type="expression" dxfId="102" priority="123">
      <formula>$Q$7=TRUE</formula>
    </cfRule>
  </conditionalFormatting>
  <conditionalFormatting sqref="M33:N33">
    <cfRule type="expression" dxfId="101" priority="115">
      <formula>AND($X$33=FALSE,$Y$33=FALSE)</formula>
    </cfRule>
    <cfRule type="expression" dxfId="100" priority="117">
      <formula>$Y$33=TRUE</formula>
    </cfRule>
    <cfRule type="expression" dxfId="99" priority="118">
      <formula>$X$33=TRUE</formula>
    </cfRule>
  </conditionalFormatting>
  <conditionalFormatting sqref="G33">
    <cfRule type="expression" dxfId="98" priority="116">
      <formula>$Q$7=TRUE</formula>
    </cfRule>
  </conditionalFormatting>
  <conditionalFormatting sqref="M36:N36">
    <cfRule type="expression" dxfId="97" priority="109">
      <formula>AND($X$36=FALSE,$Y$36=FALSE)</formula>
    </cfRule>
    <cfRule type="expression" dxfId="96" priority="112">
      <formula>$Y$36=TRUE</formula>
    </cfRule>
    <cfRule type="expression" dxfId="95" priority="114">
      <formula>$X$36=TRUE</formula>
    </cfRule>
  </conditionalFormatting>
  <conditionalFormatting sqref="G36">
    <cfRule type="expression" dxfId="94" priority="110">
      <formula>$Q$7=TRUE</formula>
    </cfRule>
  </conditionalFormatting>
  <conditionalFormatting sqref="M37:N37">
    <cfRule type="expression" dxfId="93" priority="104">
      <formula>AND($X$37=FALSE,$Y$37=FALSE)</formula>
    </cfRule>
    <cfRule type="expression" dxfId="92" priority="106">
      <formula>$Y$37=TRUE</formula>
    </cfRule>
    <cfRule type="expression" dxfId="91" priority="107">
      <formula>$X$37=TRUE</formula>
    </cfRule>
  </conditionalFormatting>
  <conditionalFormatting sqref="G37">
    <cfRule type="expression" dxfId="90" priority="105">
      <formula>$Q$7=TRUE</formula>
    </cfRule>
  </conditionalFormatting>
  <conditionalFormatting sqref="M39:N39">
    <cfRule type="expression" dxfId="89" priority="98">
      <formula>AND($X$39=FALSE,$Y$39=FALSE)</formula>
    </cfRule>
    <cfRule type="expression" dxfId="88" priority="101">
      <formula>$Y$39=TRUE</formula>
    </cfRule>
    <cfRule type="expression" dxfId="87" priority="103">
      <formula>$X$39=TRUE</formula>
    </cfRule>
  </conditionalFormatting>
  <conditionalFormatting sqref="M40:N40">
    <cfRule type="expression" dxfId="86" priority="97">
      <formula>AND($X$40=FALSE,$Y$40=FALSE)</formula>
    </cfRule>
    <cfRule type="expression" dxfId="85" priority="100">
      <formula>$Y$40=TRUE</formula>
    </cfRule>
    <cfRule type="expression" dxfId="84" priority="102">
      <formula>$X$40=TRUE</formula>
    </cfRule>
  </conditionalFormatting>
  <conditionalFormatting sqref="G39:G40">
    <cfRule type="expression" dxfId="83" priority="99">
      <formula>$Q$7=TRUE</formula>
    </cfRule>
  </conditionalFormatting>
  <conditionalFormatting sqref="M38:N38">
    <cfRule type="expression" dxfId="82" priority="93">
      <formula>AND($X$38=FALSE,$Y$38=FALSE)</formula>
    </cfRule>
    <cfRule type="expression" dxfId="81" priority="95">
      <formula>$Y$38=TRUE</formula>
    </cfRule>
    <cfRule type="expression" dxfId="80" priority="96">
      <formula>$X$38=TRUE</formula>
    </cfRule>
  </conditionalFormatting>
  <conditionalFormatting sqref="G38">
    <cfRule type="expression" dxfId="79" priority="94">
      <formula>$Q$7=TRUE</formula>
    </cfRule>
  </conditionalFormatting>
  <conditionalFormatting sqref="M20:N20">
    <cfRule type="expression" dxfId="78" priority="74">
      <formula>AND($X$20=FALSE,$Y$20=FALSE)</formula>
    </cfRule>
    <cfRule type="expression" dxfId="77" priority="75">
      <formula>$Y$20=TRUE</formula>
    </cfRule>
    <cfRule type="expression" dxfId="76" priority="76">
      <formula>$X$20=TRUE</formula>
    </cfRule>
  </conditionalFormatting>
  <conditionalFormatting sqref="M24:N24">
    <cfRule type="expression" dxfId="75" priority="71">
      <formula>AND($X$24=FALSE,$Y$24=FALSE)</formula>
    </cfRule>
    <cfRule type="expression" dxfId="74" priority="72">
      <formula>$Y$24=TRUE</formula>
    </cfRule>
    <cfRule type="expression" dxfId="73" priority="73">
      <formula>$X$24=TRUE</formula>
    </cfRule>
  </conditionalFormatting>
  <conditionalFormatting sqref="H7:J7">
    <cfRule type="expression" dxfId="72" priority="70">
      <formula>$R$7=TRUE</formula>
    </cfRule>
  </conditionalFormatting>
  <conditionalFormatting sqref="H8:J8">
    <cfRule type="expression" dxfId="71" priority="69">
      <formula>$R8=TRUE</formula>
    </cfRule>
  </conditionalFormatting>
  <conditionalFormatting sqref="H9:J9">
    <cfRule type="expression" dxfId="70" priority="66">
      <formula>$Q$7=TRUE</formula>
    </cfRule>
  </conditionalFormatting>
  <conditionalFormatting sqref="H9:J9">
    <cfRule type="expression" dxfId="69" priority="65">
      <formula>$R9=TRUE</formula>
    </cfRule>
  </conditionalFormatting>
  <conditionalFormatting sqref="H10:J10">
    <cfRule type="expression" dxfId="68" priority="64">
      <formula>$Q$7=TRUE</formula>
    </cfRule>
  </conditionalFormatting>
  <conditionalFormatting sqref="H10:J10">
    <cfRule type="expression" dxfId="67" priority="63">
      <formula>$R10=TRUE</formula>
    </cfRule>
  </conditionalFormatting>
  <conditionalFormatting sqref="H11:J11">
    <cfRule type="expression" dxfId="66" priority="62">
      <formula>$Q$7=TRUE</formula>
    </cfRule>
  </conditionalFormatting>
  <conditionalFormatting sqref="H11:J11">
    <cfRule type="expression" dxfId="65" priority="61">
      <formula>$R11=TRUE</formula>
    </cfRule>
  </conditionalFormatting>
  <conditionalFormatting sqref="H12:J12">
    <cfRule type="expression" dxfId="64" priority="60">
      <formula>$Q$7=TRUE</formula>
    </cfRule>
  </conditionalFormatting>
  <conditionalFormatting sqref="H12:J12">
    <cfRule type="expression" dxfId="63" priority="59">
      <formula>$R12=TRUE</formula>
    </cfRule>
  </conditionalFormatting>
  <conditionalFormatting sqref="H13:J13">
    <cfRule type="expression" dxfId="62" priority="58">
      <formula>$Q$7=TRUE</formula>
    </cfRule>
  </conditionalFormatting>
  <conditionalFormatting sqref="H13:J13">
    <cfRule type="expression" dxfId="61" priority="57">
      <formula>$R13=TRUE</formula>
    </cfRule>
  </conditionalFormatting>
  <conditionalFormatting sqref="H14:J14">
    <cfRule type="expression" dxfId="60" priority="56">
      <formula>$Q$7=TRUE</formula>
    </cfRule>
  </conditionalFormatting>
  <conditionalFormatting sqref="H14:J14">
    <cfRule type="expression" dxfId="59" priority="55">
      <formula>$R14=TRUE</formula>
    </cfRule>
  </conditionalFormatting>
  <conditionalFormatting sqref="H15:J15">
    <cfRule type="expression" dxfId="58" priority="54">
      <formula>$Q$7=TRUE</formula>
    </cfRule>
  </conditionalFormatting>
  <conditionalFormatting sqref="H15:J15">
    <cfRule type="expression" dxfId="57" priority="53">
      <formula>$R15=TRUE</formula>
    </cfRule>
  </conditionalFormatting>
  <conditionalFormatting sqref="H16:J16">
    <cfRule type="expression" dxfId="56" priority="52">
      <formula>$Q$7=TRUE</formula>
    </cfRule>
  </conditionalFormatting>
  <conditionalFormatting sqref="H16:J16">
    <cfRule type="expression" dxfId="55" priority="51">
      <formula>$R16=TRUE</formula>
    </cfRule>
  </conditionalFormatting>
  <conditionalFormatting sqref="H17:J17">
    <cfRule type="expression" dxfId="54" priority="50">
      <formula>$Q$7=TRUE</formula>
    </cfRule>
  </conditionalFormatting>
  <conditionalFormatting sqref="H17:J17">
    <cfRule type="expression" dxfId="53" priority="49">
      <formula>$R17=TRUE</formula>
    </cfRule>
  </conditionalFormatting>
  <conditionalFormatting sqref="H18:J18">
    <cfRule type="expression" dxfId="52" priority="48">
      <formula>$Q$7=TRUE</formula>
    </cfRule>
  </conditionalFormatting>
  <conditionalFormatting sqref="H18:J18">
    <cfRule type="expression" dxfId="51" priority="47">
      <formula>$R18=TRUE</formula>
    </cfRule>
  </conditionalFormatting>
  <conditionalFormatting sqref="H19:J19">
    <cfRule type="expression" dxfId="50" priority="46">
      <formula>$Q$7=TRUE</formula>
    </cfRule>
  </conditionalFormatting>
  <conditionalFormatting sqref="H19:J19">
    <cfRule type="expression" dxfId="49" priority="45">
      <formula>$R19=TRUE</formula>
    </cfRule>
  </conditionalFormatting>
  <conditionalFormatting sqref="H20:J20">
    <cfRule type="expression" dxfId="48" priority="44">
      <formula>$Q$7=TRUE</formula>
    </cfRule>
  </conditionalFormatting>
  <conditionalFormatting sqref="H20:J20">
    <cfRule type="expression" dxfId="47" priority="43">
      <formula>$R20=TRUE</formula>
    </cfRule>
  </conditionalFormatting>
  <conditionalFormatting sqref="H21:J21">
    <cfRule type="expression" dxfId="46" priority="42">
      <formula>$Q$7=TRUE</formula>
    </cfRule>
  </conditionalFormatting>
  <conditionalFormatting sqref="H21:J21">
    <cfRule type="expression" dxfId="45" priority="41">
      <formula>$R21=TRUE</formula>
    </cfRule>
  </conditionalFormatting>
  <conditionalFormatting sqref="H22:J22">
    <cfRule type="expression" dxfId="44" priority="40">
      <formula>$Q$7=TRUE</formula>
    </cfRule>
  </conditionalFormatting>
  <conditionalFormatting sqref="H22:J22">
    <cfRule type="expression" dxfId="43" priority="39">
      <formula>$R22=TRUE</formula>
    </cfRule>
  </conditionalFormatting>
  <conditionalFormatting sqref="H23:J23">
    <cfRule type="expression" dxfId="42" priority="38">
      <formula>$Q$7=TRUE</formula>
    </cfRule>
  </conditionalFormatting>
  <conditionalFormatting sqref="H23:J23">
    <cfRule type="expression" dxfId="41" priority="37">
      <formula>$R23=TRUE</formula>
    </cfRule>
  </conditionalFormatting>
  <conditionalFormatting sqref="H24:J24">
    <cfRule type="expression" dxfId="40" priority="36">
      <formula>$Q$7=TRUE</formula>
    </cfRule>
  </conditionalFormatting>
  <conditionalFormatting sqref="H24:J24">
    <cfRule type="expression" dxfId="39" priority="35">
      <formula>$R24=TRUE</formula>
    </cfRule>
  </conditionalFormatting>
  <conditionalFormatting sqref="H25:J25">
    <cfRule type="expression" dxfId="38" priority="34">
      <formula>$Q$7=TRUE</formula>
    </cfRule>
  </conditionalFormatting>
  <conditionalFormatting sqref="H25:J25">
    <cfRule type="expression" dxfId="37" priority="33">
      <formula>$R25=TRUE</formula>
    </cfRule>
  </conditionalFormatting>
  <conditionalFormatting sqref="H26:J26">
    <cfRule type="expression" dxfId="36" priority="32">
      <formula>$Q$7=TRUE</formula>
    </cfRule>
  </conditionalFormatting>
  <conditionalFormatting sqref="H26:J26">
    <cfRule type="expression" dxfId="35" priority="31">
      <formula>$R26=TRUE</formula>
    </cfRule>
  </conditionalFormatting>
  <conditionalFormatting sqref="H27:J27">
    <cfRule type="expression" dxfId="34" priority="30">
      <formula>$Q$7=TRUE</formula>
    </cfRule>
  </conditionalFormatting>
  <conditionalFormatting sqref="H27:J27">
    <cfRule type="expression" dxfId="33" priority="29">
      <formula>$R27=TRUE</formula>
    </cfRule>
  </conditionalFormatting>
  <conditionalFormatting sqref="H28:J28">
    <cfRule type="expression" dxfId="32" priority="28">
      <formula>$Q$7=TRUE</formula>
    </cfRule>
  </conditionalFormatting>
  <conditionalFormatting sqref="H28:J28">
    <cfRule type="expression" dxfId="31" priority="27">
      <formula>$R28=TRUE</formula>
    </cfRule>
  </conditionalFormatting>
  <conditionalFormatting sqref="H29:J29">
    <cfRule type="expression" dxfId="30" priority="26">
      <formula>$Q$7=TRUE</formula>
    </cfRule>
  </conditionalFormatting>
  <conditionalFormatting sqref="H29:J29">
    <cfRule type="expression" dxfId="29" priority="25">
      <formula>$R29=TRUE</formula>
    </cfRule>
  </conditionalFormatting>
  <conditionalFormatting sqref="H30:J30">
    <cfRule type="expression" dxfId="28" priority="24">
      <formula>$Q$7=TRUE</formula>
    </cfRule>
  </conditionalFormatting>
  <conditionalFormatting sqref="H30:J30">
    <cfRule type="expression" dxfId="27" priority="23">
      <formula>$R30=TRUE</formula>
    </cfRule>
  </conditionalFormatting>
  <conditionalFormatting sqref="H31:J31">
    <cfRule type="expression" dxfId="26" priority="22">
      <formula>$Q$7=TRUE</formula>
    </cfRule>
  </conditionalFormatting>
  <conditionalFormatting sqref="H31:J31">
    <cfRule type="expression" dxfId="25" priority="21">
      <formula>$R31=TRUE</formula>
    </cfRule>
  </conditionalFormatting>
  <conditionalFormatting sqref="H32:J32">
    <cfRule type="expression" dxfId="24" priority="20">
      <formula>$Q$7=TRUE</formula>
    </cfRule>
  </conditionalFormatting>
  <conditionalFormatting sqref="H32:J32">
    <cfRule type="expression" dxfId="23" priority="19">
      <formula>$R32=TRUE</formula>
    </cfRule>
  </conditionalFormatting>
  <conditionalFormatting sqref="H33:J33">
    <cfRule type="expression" dxfId="22" priority="18">
      <formula>$Q$7=TRUE</formula>
    </cfRule>
  </conditionalFormatting>
  <conditionalFormatting sqref="H33:J33">
    <cfRule type="expression" dxfId="21" priority="17">
      <formula>$R33=TRUE</formula>
    </cfRule>
  </conditionalFormatting>
  <conditionalFormatting sqref="H34:J34">
    <cfRule type="expression" dxfId="20" priority="16">
      <formula>$Q$7=TRUE</formula>
    </cfRule>
  </conditionalFormatting>
  <conditionalFormatting sqref="H34:J34">
    <cfRule type="expression" dxfId="19" priority="15">
      <formula>$R34=TRUE</formula>
    </cfRule>
  </conditionalFormatting>
  <conditionalFormatting sqref="H35:J35">
    <cfRule type="expression" dxfId="18" priority="14">
      <formula>$Q$7=TRUE</formula>
    </cfRule>
  </conditionalFormatting>
  <conditionalFormatting sqref="H35:J35">
    <cfRule type="expression" dxfId="17" priority="13">
      <formula>$R35=TRUE</formula>
    </cfRule>
  </conditionalFormatting>
  <conditionalFormatting sqref="H36:J36">
    <cfRule type="expression" dxfId="16" priority="12">
      <formula>$Q$7=TRUE</formula>
    </cfRule>
  </conditionalFormatting>
  <conditionalFormatting sqref="H36:J36">
    <cfRule type="expression" dxfId="15" priority="11">
      <formula>$R36=TRUE</formula>
    </cfRule>
  </conditionalFormatting>
  <conditionalFormatting sqref="H37:J37">
    <cfRule type="expression" dxfId="14" priority="10">
      <formula>$Q$7=TRUE</formula>
    </cfRule>
  </conditionalFormatting>
  <conditionalFormatting sqref="H37:J37">
    <cfRule type="expression" dxfId="13" priority="9">
      <formula>$R37=TRUE</formula>
    </cfRule>
  </conditionalFormatting>
  <conditionalFormatting sqref="H38:J38">
    <cfRule type="expression" dxfId="12" priority="8">
      <formula>$Q$7=TRUE</formula>
    </cfRule>
  </conditionalFormatting>
  <conditionalFormatting sqref="H38:J38">
    <cfRule type="expression" dxfId="11" priority="7">
      <formula>$R38=TRUE</formula>
    </cfRule>
  </conditionalFormatting>
  <conditionalFormatting sqref="H39:J39">
    <cfRule type="expression" dxfId="10" priority="6">
      <formula>$Q$7=TRUE</formula>
    </cfRule>
  </conditionalFormatting>
  <conditionalFormatting sqref="H39:J39">
    <cfRule type="expression" dxfId="9" priority="5">
      <formula>$R39=TRUE</formula>
    </cfRule>
  </conditionalFormatting>
  <conditionalFormatting sqref="H40:J40">
    <cfRule type="expression" dxfId="8" priority="4">
      <formula>$Q$7=TRUE</formula>
    </cfRule>
  </conditionalFormatting>
  <conditionalFormatting sqref="H40:J40">
    <cfRule type="expression" dxfId="7" priority="3">
      <formula>$R40=TRUE</formula>
    </cfRule>
  </conditionalFormatting>
  <conditionalFormatting sqref="H41:J41">
    <cfRule type="expression" dxfId="6" priority="2">
      <formula>$Q$7=TRUE</formula>
    </cfRule>
  </conditionalFormatting>
  <conditionalFormatting sqref="H41:J41">
    <cfRule type="expression" dxfId="5" priority="1">
      <formula>$R41=TRUE</formula>
    </cfRule>
  </conditionalFormatting>
  <dataValidations count="2">
    <dataValidation type="list" allowBlank="1" showInputMessage="1" showErrorMessage="1" sqref="B44:B45">
      <formula1>"北,北東,東,南東,南,南西,西,北西"</formula1>
    </dataValidation>
    <dataValidation type="list" allowBlank="1" showInputMessage="1" showErrorMessage="1" sqref="B7:B41">
      <formula1>"上面,北,北東,東,南東,南,南西,西,北西,下面"</formula1>
    </dataValidation>
  </dataValidations>
  <printOptions horizontalCentered="1"/>
  <pageMargins left="0.59055118110236227" right="0.39370078740157483" top="0.39370078740157483" bottom="0.39370078740157483" header="0.31496062992125984" footer="0.39370078740157483"/>
  <pageSetup paperSize="9" scale="79" orientation="portrait" horizontalDpi="300" verticalDpi="300" r:id="rId1"/>
  <headerFooter>
    <oddHeader>&amp;Rver.1.1　</oddHeader>
    <oddFooter>&amp;Ccopyright (C) 2017 hyoukakyoukai all rights reserved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8305" r:id="rId4" name="Check Box 1">
              <controlPr defaultSize="0" autoFill="0" autoLine="0" autoPict="0">
                <anchor moveWithCells="1">
                  <from>
                    <xdr:col>6</xdr:col>
                    <xdr:colOff>161925</xdr:colOff>
                    <xdr:row>5</xdr:row>
                    <xdr:rowOff>628650</xdr:rowOff>
                  </from>
                  <to>
                    <xdr:col>6</xdr:col>
                    <xdr:colOff>466725</xdr:colOff>
                    <xdr:row>6</xdr:row>
                    <xdr:rowOff>209550</xdr:rowOff>
                  </to>
                </anchor>
              </controlPr>
            </control>
          </mc:Choice>
        </mc:AlternateContent>
        <mc:AlternateContent xmlns:mc="http://schemas.openxmlformats.org/markup-compatibility/2006">
          <mc:Choice Requires="x14">
            <control shapeId="98306" r:id="rId5" name="Check Box 2">
              <controlPr defaultSize="0" autoFill="0" autoLine="0" autoPict="0">
                <anchor moveWithCells="1">
                  <from>
                    <xdr:col>10</xdr:col>
                    <xdr:colOff>142875</xdr:colOff>
                    <xdr:row>7</xdr:row>
                    <xdr:rowOff>0</xdr:rowOff>
                  </from>
                  <to>
                    <xdr:col>10</xdr:col>
                    <xdr:colOff>457200</xdr:colOff>
                    <xdr:row>7</xdr:row>
                    <xdr:rowOff>219075</xdr:rowOff>
                  </to>
                </anchor>
              </controlPr>
            </control>
          </mc:Choice>
        </mc:AlternateContent>
        <mc:AlternateContent xmlns:mc="http://schemas.openxmlformats.org/markup-compatibility/2006">
          <mc:Choice Requires="x14">
            <control shapeId="98307" r:id="rId6" name="Check Box 3">
              <controlPr defaultSize="0" autoFill="0" autoLine="0" autoPict="0">
                <anchor moveWithCells="1">
                  <from>
                    <xdr:col>10</xdr:col>
                    <xdr:colOff>142875</xdr:colOff>
                    <xdr:row>12</xdr:row>
                    <xdr:rowOff>9525</xdr:rowOff>
                  </from>
                  <to>
                    <xdr:col>10</xdr:col>
                    <xdr:colOff>438150</xdr:colOff>
                    <xdr:row>12</xdr:row>
                    <xdr:rowOff>200025</xdr:rowOff>
                  </to>
                </anchor>
              </controlPr>
            </control>
          </mc:Choice>
        </mc:AlternateContent>
        <mc:AlternateContent xmlns:mc="http://schemas.openxmlformats.org/markup-compatibility/2006">
          <mc:Choice Requires="x14">
            <control shapeId="98308" r:id="rId7" name="Check Box 4">
              <controlPr defaultSize="0" autoFill="0" autoLine="0" autoPict="0">
                <anchor moveWithCells="1">
                  <from>
                    <xdr:col>10</xdr:col>
                    <xdr:colOff>142875</xdr:colOff>
                    <xdr:row>15</xdr:row>
                    <xdr:rowOff>219075</xdr:rowOff>
                  </from>
                  <to>
                    <xdr:col>10</xdr:col>
                    <xdr:colOff>457200</xdr:colOff>
                    <xdr:row>16</xdr:row>
                    <xdr:rowOff>209550</xdr:rowOff>
                  </to>
                </anchor>
              </controlPr>
            </control>
          </mc:Choice>
        </mc:AlternateContent>
        <mc:AlternateContent xmlns:mc="http://schemas.openxmlformats.org/markup-compatibility/2006">
          <mc:Choice Requires="x14">
            <control shapeId="98309" r:id="rId8" name="Check Box 5">
              <controlPr defaultSize="0" autoFill="0" autoLine="0" autoPict="0">
                <anchor moveWithCells="1">
                  <from>
                    <xdr:col>10</xdr:col>
                    <xdr:colOff>142875</xdr:colOff>
                    <xdr:row>16</xdr:row>
                    <xdr:rowOff>228600</xdr:rowOff>
                  </from>
                  <to>
                    <xdr:col>10</xdr:col>
                    <xdr:colOff>457200</xdr:colOff>
                    <xdr:row>17</xdr:row>
                    <xdr:rowOff>219075</xdr:rowOff>
                  </to>
                </anchor>
              </controlPr>
            </control>
          </mc:Choice>
        </mc:AlternateContent>
        <mc:AlternateContent xmlns:mc="http://schemas.openxmlformats.org/markup-compatibility/2006">
          <mc:Choice Requires="x14">
            <control shapeId="98310" r:id="rId9" name="Check Box 6">
              <controlPr defaultSize="0" autoFill="0" autoLine="0" autoPict="0">
                <anchor moveWithCells="1">
                  <from>
                    <xdr:col>10</xdr:col>
                    <xdr:colOff>142875</xdr:colOff>
                    <xdr:row>23</xdr:row>
                    <xdr:rowOff>0</xdr:rowOff>
                  </from>
                  <to>
                    <xdr:col>10</xdr:col>
                    <xdr:colOff>457200</xdr:colOff>
                    <xdr:row>24</xdr:row>
                    <xdr:rowOff>0</xdr:rowOff>
                  </to>
                </anchor>
              </controlPr>
            </control>
          </mc:Choice>
        </mc:AlternateContent>
        <mc:AlternateContent xmlns:mc="http://schemas.openxmlformats.org/markup-compatibility/2006">
          <mc:Choice Requires="x14">
            <control shapeId="98311" r:id="rId10" name="Check Box 7">
              <controlPr defaultSize="0" autoFill="0" autoLine="0" autoPict="0">
                <anchor moveWithCells="1">
                  <from>
                    <xdr:col>10</xdr:col>
                    <xdr:colOff>142875</xdr:colOff>
                    <xdr:row>24</xdr:row>
                    <xdr:rowOff>19050</xdr:rowOff>
                  </from>
                  <to>
                    <xdr:col>10</xdr:col>
                    <xdr:colOff>457200</xdr:colOff>
                    <xdr:row>25</xdr:row>
                    <xdr:rowOff>0</xdr:rowOff>
                  </to>
                </anchor>
              </controlPr>
            </control>
          </mc:Choice>
        </mc:AlternateContent>
        <mc:AlternateContent xmlns:mc="http://schemas.openxmlformats.org/markup-compatibility/2006">
          <mc:Choice Requires="x14">
            <control shapeId="98312" r:id="rId11" name="Check Box 8">
              <controlPr defaultSize="0" autoFill="0" autoLine="0" autoPict="0">
                <anchor moveWithCells="1">
                  <from>
                    <xdr:col>10</xdr:col>
                    <xdr:colOff>142875</xdr:colOff>
                    <xdr:row>7</xdr:row>
                    <xdr:rowOff>219075</xdr:rowOff>
                  </from>
                  <to>
                    <xdr:col>10</xdr:col>
                    <xdr:colOff>457200</xdr:colOff>
                    <xdr:row>8</xdr:row>
                    <xdr:rowOff>209550</xdr:rowOff>
                  </to>
                </anchor>
              </controlPr>
            </control>
          </mc:Choice>
        </mc:AlternateContent>
        <mc:AlternateContent xmlns:mc="http://schemas.openxmlformats.org/markup-compatibility/2006">
          <mc:Choice Requires="x14">
            <control shapeId="98313" r:id="rId12" name="Check Box 9">
              <controlPr defaultSize="0" autoFill="0" autoLine="0" autoPict="0">
                <anchor moveWithCells="1">
                  <from>
                    <xdr:col>10</xdr:col>
                    <xdr:colOff>142875</xdr:colOff>
                    <xdr:row>9</xdr:row>
                    <xdr:rowOff>209550</xdr:rowOff>
                  </from>
                  <to>
                    <xdr:col>10</xdr:col>
                    <xdr:colOff>457200</xdr:colOff>
                    <xdr:row>10</xdr:row>
                    <xdr:rowOff>219075</xdr:rowOff>
                  </to>
                </anchor>
              </controlPr>
            </control>
          </mc:Choice>
        </mc:AlternateContent>
        <mc:AlternateContent xmlns:mc="http://schemas.openxmlformats.org/markup-compatibility/2006">
          <mc:Choice Requires="x14">
            <control shapeId="98314" r:id="rId13" name="Check Box 10">
              <controlPr defaultSize="0" autoFill="0" autoLine="0" autoPict="0">
                <anchor moveWithCells="1">
                  <from>
                    <xdr:col>10</xdr:col>
                    <xdr:colOff>142875</xdr:colOff>
                    <xdr:row>10</xdr:row>
                    <xdr:rowOff>219075</xdr:rowOff>
                  </from>
                  <to>
                    <xdr:col>10</xdr:col>
                    <xdr:colOff>457200</xdr:colOff>
                    <xdr:row>11</xdr:row>
                    <xdr:rowOff>209550</xdr:rowOff>
                  </to>
                </anchor>
              </controlPr>
            </control>
          </mc:Choice>
        </mc:AlternateContent>
        <mc:AlternateContent xmlns:mc="http://schemas.openxmlformats.org/markup-compatibility/2006">
          <mc:Choice Requires="x14">
            <control shapeId="98348" r:id="rId14" name="Check Box 44">
              <controlPr defaultSize="0" autoFill="0" autoLine="0" autoPict="0">
                <anchor moveWithCells="1">
                  <from>
                    <xdr:col>11</xdr:col>
                    <xdr:colOff>142875</xdr:colOff>
                    <xdr:row>6</xdr:row>
                    <xdr:rowOff>9525</xdr:rowOff>
                  </from>
                  <to>
                    <xdr:col>11</xdr:col>
                    <xdr:colOff>514350</xdr:colOff>
                    <xdr:row>6</xdr:row>
                    <xdr:rowOff>190500</xdr:rowOff>
                  </to>
                </anchor>
              </controlPr>
            </control>
          </mc:Choice>
        </mc:AlternateContent>
        <mc:AlternateContent xmlns:mc="http://schemas.openxmlformats.org/markup-compatibility/2006">
          <mc:Choice Requires="x14">
            <control shapeId="98349" r:id="rId15" name="Check Box 45">
              <controlPr defaultSize="0" autoFill="0" autoLine="0" autoPict="0">
                <anchor moveWithCells="1">
                  <from>
                    <xdr:col>11</xdr:col>
                    <xdr:colOff>142875</xdr:colOff>
                    <xdr:row>7</xdr:row>
                    <xdr:rowOff>19050</xdr:rowOff>
                  </from>
                  <to>
                    <xdr:col>11</xdr:col>
                    <xdr:colOff>514350</xdr:colOff>
                    <xdr:row>7</xdr:row>
                    <xdr:rowOff>200025</xdr:rowOff>
                  </to>
                </anchor>
              </controlPr>
            </control>
          </mc:Choice>
        </mc:AlternateContent>
        <mc:AlternateContent xmlns:mc="http://schemas.openxmlformats.org/markup-compatibility/2006">
          <mc:Choice Requires="x14">
            <control shapeId="98350" r:id="rId16" name="Check Box 46">
              <controlPr defaultSize="0" autoFill="0" autoLine="0" autoPict="0">
                <anchor moveWithCells="1">
                  <from>
                    <xdr:col>11</xdr:col>
                    <xdr:colOff>142875</xdr:colOff>
                    <xdr:row>11</xdr:row>
                    <xdr:rowOff>9525</xdr:rowOff>
                  </from>
                  <to>
                    <xdr:col>11</xdr:col>
                    <xdr:colOff>514350</xdr:colOff>
                    <xdr:row>11</xdr:row>
                    <xdr:rowOff>200025</xdr:rowOff>
                  </to>
                </anchor>
              </controlPr>
            </control>
          </mc:Choice>
        </mc:AlternateContent>
        <mc:AlternateContent xmlns:mc="http://schemas.openxmlformats.org/markup-compatibility/2006">
          <mc:Choice Requires="x14">
            <control shapeId="98351" r:id="rId17" name="Check Box 47">
              <controlPr defaultSize="0" autoFill="0" autoLine="0" autoPict="0">
                <anchor moveWithCells="1">
                  <from>
                    <xdr:col>11</xdr:col>
                    <xdr:colOff>142875</xdr:colOff>
                    <xdr:row>12</xdr:row>
                    <xdr:rowOff>9525</xdr:rowOff>
                  </from>
                  <to>
                    <xdr:col>11</xdr:col>
                    <xdr:colOff>514350</xdr:colOff>
                    <xdr:row>12</xdr:row>
                    <xdr:rowOff>209550</xdr:rowOff>
                  </to>
                </anchor>
              </controlPr>
            </control>
          </mc:Choice>
        </mc:AlternateContent>
        <mc:AlternateContent xmlns:mc="http://schemas.openxmlformats.org/markup-compatibility/2006">
          <mc:Choice Requires="x14">
            <control shapeId="98352" r:id="rId18" name="Check Box 48">
              <controlPr defaultSize="0" autoFill="0" autoLine="0" autoPict="0">
                <anchor moveWithCells="1">
                  <from>
                    <xdr:col>11</xdr:col>
                    <xdr:colOff>142875</xdr:colOff>
                    <xdr:row>13</xdr:row>
                    <xdr:rowOff>19050</xdr:rowOff>
                  </from>
                  <to>
                    <xdr:col>11</xdr:col>
                    <xdr:colOff>514350</xdr:colOff>
                    <xdr:row>13</xdr:row>
                    <xdr:rowOff>200025</xdr:rowOff>
                  </to>
                </anchor>
              </controlPr>
            </control>
          </mc:Choice>
        </mc:AlternateContent>
        <mc:AlternateContent xmlns:mc="http://schemas.openxmlformats.org/markup-compatibility/2006">
          <mc:Choice Requires="x14">
            <control shapeId="98353" r:id="rId19" name="Check Box 49">
              <controlPr defaultSize="0" autoFill="0" autoLine="0" autoPict="0">
                <anchor moveWithCells="1">
                  <from>
                    <xdr:col>11</xdr:col>
                    <xdr:colOff>142875</xdr:colOff>
                    <xdr:row>20</xdr:row>
                    <xdr:rowOff>9525</xdr:rowOff>
                  </from>
                  <to>
                    <xdr:col>11</xdr:col>
                    <xdr:colOff>514350</xdr:colOff>
                    <xdr:row>20</xdr:row>
                    <xdr:rowOff>190500</xdr:rowOff>
                  </to>
                </anchor>
              </controlPr>
            </control>
          </mc:Choice>
        </mc:AlternateContent>
        <mc:AlternateContent xmlns:mc="http://schemas.openxmlformats.org/markup-compatibility/2006">
          <mc:Choice Requires="x14">
            <control shapeId="98354" r:id="rId20" name="Check Box 50">
              <controlPr defaultSize="0" autoFill="0" autoLine="0" autoPict="0">
                <anchor moveWithCells="1">
                  <from>
                    <xdr:col>11</xdr:col>
                    <xdr:colOff>142875</xdr:colOff>
                    <xdr:row>21</xdr:row>
                    <xdr:rowOff>28575</xdr:rowOff>
                  </from>
                  <to>
                    <xdr:col>11</xdr:col>
                    <xdr:colOff>514350</xdr:colOff>
                    <xdr:row>21</xdr:row>
                    <xdr:rowOff>209550</xdr:rowOff>
                  </to>
                </anchor>
              </controlPr>
            </control>
          </mc:Choice>
        </mc:AlternateContent>
        <mc:AlternateContent xmlns:mc="http://schemas.openxmlformats.org/markup-compatibility/2006">
          <mc:Choice Requires="x14">
            <control shapeId="98355" r:id="rId21" name="Check Box 51">
              <controlPr defaultSize="0" autoFill="0" autoLine="0" autoPict="0">
                <anchor moveWithCells="1">
                  <from>
                    <xdr:col>11</xdr:col>
                    <xdr:colOff>142875</xdr:colOff>
                    <xdr:row>8</xdr:row>
                    <xdr:rowOff>9525</xdr:rowOff>
                  </from>
                  <to>
                    <xdr:col>11</xdr:col>
                    <xdr:colOff>514350</xdr:colOff>
                    <xdr:row>8</xdr:row>
                    <xdr:rowOff>190500</xdr:rowOff>
                  </to>
                </anchor>
              </controlPr>
            </control>
          </mc:Choice>
        </mc:AlternateContent>
        <mc:AlternateContent xmlns:mc="http://schemas.openxmlformats.org/markup-compatibility/2006">
          <mc:Choice Requires="x14">
            <control shapeId="98356" r:id="rId22" name="Check Box 52">
              <controlPr defaultSize="0" autoFill="0" autoLine="0" autoPict="0">
                <anchor moveWithCells="1">
                  <from>
                    <xdr:col>11</xdr:col>
                    <xdr:colOff>142875</xdr:colOff>
                    <xdr:row>9</xdr:row>
                    <xdr:rowOff>9525</xdr:rowOff>
                  </from>
                  <to>
                    <xdr:col>11</xdr:col>
                    <xdr:colOff>514350</xdr:colOff>
                    <xdr:row>9</xdr:row>
                    <xdr:rowOff>190500</xdr:rowOff>
                  </to>
                </anchor>
              </controlPr>
            </control>
          </mc:Choice>
        </mc:AlternateContent>
        <mc:AlternateContent xmlns:mc="http://schemas.openxmlformats.org/markup-compatibility/2006">
          <mc:Choice Requires="x14">
            <control shapeId="98357" r:id="rId23" name="Check Box 53">
              <controlPr defaultSize="0" autoFill="0" autoLine="0" autoPict="0">
                <anchor moveWithCells="1">
                  <from>
                    <xdr:col>11</xdr:col>
                    <xdr:colOff>142875</xdr:colOff>
                    <xdr:row>10</xdr:row>
                    <xdr:rowOff>9525</xdr:rowOff>
                  </from>
                  <to>
                    <xdr:col>11</xdr:col>
                    <xdr:colOff>514350</xdr:colOff>
                    <xdr:row>10</xdr:row>
                    <xdr:rowOff>190500</xdr:rowOff>
                  </to>
                </anchor>
              </controlPr>
            </control>
          </mc:Choice>
        </mc:AlternateContent>
        <mc:AlternateContent xmlns:mc="http://schemas.openxmlformats.org/markup-compatibility/2006">
          <mc:Choice Requires="x14">
            <control shapeId="98358" r:id="rId24" name="Check Box 54">
              <controlPr defaultSize="0" autoFill="0" autoLine="0" autoPict="0">
                <anchor moveWithCells="1">
                  <from>
                    <xdr:col>10</xdr:col>
                    <xdr:colOff>142875</xdr:colOff>
                    <xdr:row>18</xdr:row>
                    <xdr:rowOff>9525</xdr:rowOff>
                  </from>
                  <to>
                    <xdr:col>10</xdr:col>
                    <xdr:colOff>457200</xdr:colOff>
                    <xdr:row>18</xdr:row>
                    <xdr:rowOff>219075</xdr:rowOff>
                  </to>
                </anchor>
              </controlPr>
            </control>
          </mc:Choice>
        </mc:AlternateContent>
        <mc:AlternateContent xmlns:mc="http://schemas.openxmlformats.org/markup-compatibility/2006">
          <mc:Choice Requires="x14">
            <control shapeId="98360" r:id="rId25" name="Check Box 56">
              <controlPr defaultSize="0" autoFill="0" autoLine="0" autoPict="0">
                <anchor moveWithCells="1">
                  <from>
                    <xdr:col>10</xdr:col>
                    <xdr:colOff>142875</xdr:colOff>
                    <xdr:row>18</xdr:row>
                    <xdr:rowOff>228600</xdr:rowOff>
                  </from>
                  <to>
                    <xdr:col>10</xdr:col>
                    <xdr:colOff>457200</xdr:colOff>
                    <xdr:row>19</xdr:row>
                    <xdr:rowOff>209550</xdr:rowOff>
                  </to>
                </anchor>
              </controlPr>
            </control>
          </mc:Choice>
        </mc:AlternateContent>
        <mc:AlternateContent xmlns:mc="http://schemas.openxmlformats.org/markup-compatibility/2006">
          <mc:Choice Requires="x14">
            <control shapeId="98362" r:id="rId26" name="Check Box 58">
              <controlPr defaultSize="0" autoFill="0" autoLine="0" autoPict="0">
                <anchor moveWithCells="1">
                  <from>
                    <xdr:col>10</xdr:col>
                    <xdr:colOff>142875</xdr:colOff>
                    <xdr:row>19</xdr:row>
                    <xdr:rowOff>228600</xdr:rowOff>
                  </from>
                  <to>
                    <xdr:col>10</xdr:col>
                    <xdr:colOff>457200</xdr:colOff>
                    <xdr:row>20</xdr:row>
                    <xdr:rowOff>209550</xdr:rowOff>
                  </to>
                </anchor>
              </controlPr>
            </control>
          </mc:Choice>
        </mc:AlternateContent>
        <mc:AlternateContent xmlns:mc="http://schemas.openxmlformats.org/markup-compatibility/2006">
          <mc:Choice Requires="x14">
            <control shapeId="98363" r:id="rId27" name="Check Box 59">
              <controlPr defaultSize="0" autoFill="0" autoLine="0" autoPict="0">
                <anchor moveWithCells="1">
                  <from>
                    <xdr:col>10</xdr:col>
                    <xdr:colOff>142875</xdr:colOff>
                    <xdr:row>21</xdr:row>
                    <xdr:rowOff>9525</xdr:rowOff>
                  </from>
                  <to>
                    <xdr:col>10</xdr:col>
                    <xdr:colOff>457200</xdr:colOff>
                    <xdr:row>22</xdr:row>
                    <xdr:rowOff>0</xdr:rowOff>
                  </to>
                </anchor>
              </controlPr>
            </control>
          </mc:Choice>
        </mc:AlternateContent>
        <mc:AlternateContent xmlns:mc="http://schemas.openxmlformats.org/markup-compatibility/2006">
          <mc:Choice Requires="x14">
            <control shapeId="98364" r:id="rId28" name="Check Box 60">
              <controlPr defaultSize="0" autoFill="0" autoLine="0" autoPict="0">
                <anchor moveWithCells="1">
                  <from>
                    <xdr:col>10</xdr:col>
                    <xdr:colOff>142875</xdr:colOff>
                    <xdr:row>22</xdr:row>
                    <xdr:rowOff>9525</xdr:rowOff>
                  </from>
                  <to>
                    <xdr:col>10</xdr:col>
                    <xdr:colOff>457200</xdr:colOff>
                    <xdr:row>23</xdr:row>
                    <xdr:rowOff>0</xdr:rowOff>
                  </to>
                </anchor>
              </controlPr>
            </control>
          </mc:Choice>
        </mc:AlternateContent>
        <mc:AlternateContent xmlns:mc="http://schemas.openxmlformats.org/markup-compatibility/2006">
          <mc:Choice Requires="x14">
            <control shapeId="98365" r:id="rId29" name="Check Box 61">
              <controlPr defaultSize="0" autoFill="0" autoLine="0" autoPict="0">
                <anchor moveWithCells="1">
                  <from>
                    <xdr:col>11</xdr:col>
                    <xdr:colOff>142875</xdr:colOff>
                    <xdr:row>14</xdr:row>
                    <xdr:rowOff>19050</xdr:rowOff>
                  </from>
                  <to>
                    <xdr:col>11</xdr:col>
                    <xdr:colOff>514350</xdr:colOff>
                    <xdr:row>14</xdr:row>
                    <xdr:rowOff>200025</xdr:rowOff>
                  </to>
                </anchor>
              </controlPr>
            </control>
          </mc:Choice>
        </mc:AlternateContent>
        <mc:AlternateContent xmlns:mc="http://schemas.openxmlformats.org/markup-compatibility/2006">
          <mc:Choice Requires="x14">
            <control shapeId="98366" r:id="rId30" name="Check Box 62">
              <controlPr defaultSize="0" autoFill="0" autoLine="0" autoPict="0">
                <anchor moveWithCells="1">
                  <from>
                    <xdr:col>11</xdr:col>
                    <xdr:colOff>142875</xdr:colOff>
                    <xdr:row>15</xdr:row>
                    <xdr:rowOff>19050</xdr:rowOff>
                  </from>
                  <to>
                    <xdr:col>11</xdr:col>
                    <xdr:colOff>514350</xdr:colOff>
                    <xdr:row>15</xdr:row>
                    <xdr:rowOff>200025</xdr:rowOff>
                  </to>
                </anchor>
              </controlPr>
            </control>
          </mc:Choice>
        </mc:AlternateContent>
        <mc:AlternateContent xmlns:mc="http://schemas.openxmlformats.org/markup-compatibility/2006">
          <mc:Choice Requires="x14">
            <control shapeId="98368" r:id="rId31" name="Check Box 64">
              <controlPr defaultSize="0" autoFill="0" autoLine="0" autoPict="0">
                <anchor moveWithCells="1">
                  <from>
                    <xdr:col>11</xdr:col>
                    <xdr:colOff>142875</xdr:colOff>
                    <xdr:row>16</xdr:row>
                    <xdr:rowOff>9525</xdr:rowOff>
                  </from>
                  <to>
                    <xdr:col>11</xdr:col>
                    <xdr:colOff>514350</xdr:colOff>
                    <xdr:row>16</xdr:row>
                    <xdr:rowOff>190500</xdr:rowOff>
                  </to>
                </anchor>
              </controlPr>
            </control>
          </mc:Choice>
        </mc:AlternateContent>
        <mc:AlternateContent xmlns:mc="http://schemas.openxmlformats.org/markup-compatibility/2006">
          <mc:Choice Requires="x14">
            <control shapeId="98369" r:id="rId32" name="Check Box 65">
              <controlPr defaultSize="0" autoFill="0" autoLine="0" autoPict="0">
                <anchor moveWithCells="1">
                  <from>
                    <xdr:col>11</xdr:col>
                    <xdr:colOff>142875</xdr:colOff>
                    <xdr:row>17</xdr:row>
                    <xdr:rowOff>19050</xdr:rowOff>
                  </from>
                  <to>
                    <xdr:col>11</xdr:col>
                    <xdr:colOff>514350</xdr:colOff>
                    <xdr:row>17</xdr:row>
                    <xdr:rowOff>200025</xdr:rowOff>
                  </to>
                </anchor>
              </controlPr>
            </control>
          </mc:Choice>
        </mc:AlternateContent>
        <mc:AlternateContent xmlns:mc="http://schemas.openxmlformats.org/markup-compatibility/2006">
          <mc:Choice Requires="x14">
            <control shapeId="98370" r:id="rId33" name="Check Box 66">
              <controlPr defaultSize="0" autoFill="0" autoLine="0" autoPict="0">
                <anchor moveWithCells="1">
                  <from>
                    <xdr:col>11</xdr:col>
                    <xdr:colOff>142875</xdr:colOff>
                    <xdr:row>18</xdr:row>
                    <xdr:rowOff>19050</xdr:rowOff>
                  </from>
                  <to>
                    <xdr:col>11</xdr:col>
                    <xdr:colOff>514350</xdr:colOff>
                    <xdr:row>18</xdr:row>
                    <xdr:rowOff>200025</xdr:rowOff>
                  </to>
                </anchor>
              </controlPr>
            </control>
          </mc:Choice>
        </mc:AlternateContent>
        <mc:AlternateContent xmlns:mc="http://schemas.openxmlformats.org/markup-compatibility/2006">
          <mc:Choice Requires="x14">
            <control shapeId="98372" r:id="rId34" name="Check Box 68">
              <controlPr defaultSize="0" autoFill="0" autoLine="0" autoPict="0">
                <anchor moveWithCells="1">
                  <from>
                    <xdr:col>5</xdr:col>
                    <xdr:colOff>200025</xdr:colOff>
                    <xdr:row>22</xdr:row>
                    <xdr:rowOff>123825</xdr:rowOff>
                  </from>
                  <to>
                    <xdr:col>5</xdr:col>
                    <xdr:colOff>504825</xdr:colOff>
                    <xdr:row>23</xdr:row>
                    <xdr:rowOff>114300</xdr:rowOff>
                  </to>
                </anchor>
              </controlPr>
            </control>
          </mc:Choice>
        </mc:AlternateContent>
        <mc:AlternateContent xmlns:mc="http://schemas.openxmlformats.org/markup-compatibility/2006">
          <mc:Choice Requires="x14">
            <control shapeId="98375" r:id="rId35" name="Check Box 71">
              <controlPr defaultSize="0" autoFill="0" autoLine="0" autoPict="0">
                <anchor moveWithCells="1">
                  <from>
                    <xdr:col>6</xdr:col>
                    <xdr:colOff>161925</xdr:colOff>
                    <xdr:row>6</xdr:row>
                    <xdr:rowOff>219075</xdr:rowOff>
                  </from>
                  <to>
                    <xdr:col>6</xdr:col>
                    <xdr:colOff>466725</xdr:colOff>
                    <xdr:row>8</xdr:row>
                    <xdr:rowOff>0</xdr:rowOff>
                  </to>
                </anchor>
              </controlPr>
            </control>
          </mc:Choice>
        </mc:AlternateContent>
        <mc:AlternateContent xmlns:mc="http://schemas.openxmlformats.org/markup-compatibility/2006">
          <mc:Choice Requires="x14">
            <control shapeId="98376" r:id="rId36" name="Check Box 72">
              <controlPr defaultSize="0" autoFill="0" autoLine="0" autoPict="0">
                <anchor moveWithCells="1">
                  <from>
                    <xdr:col>6</xdr:col>
                    <xdr:colOff>161925</xdr:colOff>
                    <xdr:row>8</xdr:row>
                    <xdr:rowOff>19050</xdr:rowOff>
                  </from>
                  <to>
                    <xdr:col>6</xdr:col>
                    <xdr:colOff>466725</xdr:colOff>
                    <xdr:row>8</xdr:row>
                    <xdr:rowOff>190500</xdr:rowOff>
                  </to>
                </anchor>
              </controlPr>
            </control>
          </mc:Choice>
        </mc:AlternateContent>
        <mc:AlternateContent xmlns:mc="http://schemas.openxmlformats.org/markup-compatibility/2006">
          <mc:Choice Requires="x14">
            <control shapeId="98378" r:id="rId37" name="Check Box 74">
              <controlPr defaultSize="0" autoFill="0" autoLine="0" autoPict="0">
                <anchor moveWithCells="1">
                  <from>
                    <xdr:col>6</xdr:col>
                    <xdr:colOff>161925</xdr:colOff>
                    <xdr:row>9</xdr:row>
                    <xdr:rowOff>0</xdr:rowOff>
                  </from>
                  <to>
                    <xdr:col>6</xdr:col>
                    <xdr:colOff>466725</xdr:colOff>
                    <xdr:row>9</xdr:row>
                    <xdr:rowOff>209550</xdr:rowOff>
                  </to>
                </anchor>
              </controlPr>
            </control>
          </mc:Choice>
        </mc:AlternateContent>
        <mc:AlternateContent xmlns:mc="http://schemas.openxmlformats.org/markup-compatibility/2006">
          <mc:Choice Requires="x14">
            <control shapeId="98379" r:id="rId38" name="Check Box 75">
              <controlPr defaultSize="0" autoFill="0" autoLine="0" autoPict="0">
                <anchor moveWithCells="1">
                  <from>
                    <xdr:col>6</xdr:col>
                    <xdr:colOff>161925</xdr:colOff>
                    <xdr:row>9</xdr:row>
                    <xdr:rowOff>228600</xdr:rowOff>
                  </from>
                  <to>
                    <xdr:col>6</xdr:col>
                    <xdr:colOff>466725</xdr:colOff>
                    <xdr:row>10</xdr:row>
                    <xdr:rowOff>209550</xdr:rowOff>
                  </to>
                </anchor>
              </controlPr>
            </control>
          </mc:Choice>
        </mc:AlternateContent>
        <mc:AlternateContent xmlns:mc="http://schemas.openxmlformats.org/markup-compatibility/2006">
          <mc:Choice Requires="x14">
            <control shapeId="98380" r:id="rId39" name="Check Box 76">
              <controlPr defaultSize="0" autoFill="0" autoLine="0" autoPict="0">
                <anchor moveWithCells="1">
                  <from>
                    <xdr:col>6</xdr:col>
                    <xdr:colOff>161925</xdr:colOff>
                    <xdr:row>10</xdr:row>
                    <xdr:rowOff>228600</xdr:rowOff>
                  </from>
                  <to>
                    <xdr:col>6</xdr:col>
                    <xdr:colOff>466725</xdr:colOff>
                    <xdr:row>11</xdr:row>
                    <xdr:rowOff>209550</xdr:rowOff>
                  </to>
                </anchor>
              </controlPr>
            </control>
          </mc:Choice>
        </mc:AlternateContent>
        <mc:AlternateContent xmlns:mc="http://schemas.openxmlformats.org/markup-compatibility/2006">
          <mc:Choice Requires="x14">
            <control shapeId="98382" r:id="rId40" name="Check Box 78">
              <controlPr defaultSize="0" autoFill="0" autoLine="0" autoPict="0">
                <anchor moveWithCells="1">
                  <from>
                    <xdr:col>6</xdr:col>
                    <xdr:colOff>161925</xdr:colOff>
                    <xdr:row>12</xdr:row>
                    <xdr:rowOff>0</xdr:rowOff>
                  </from>
                  <to>
                    <xdr:col>6</xdr:col>
                    <xdr:colOff>466725</xdr:colOff>
                    <xdr:row>12</xdr:row>
                    <xdr:rowOff>209550</xdr:rowOff>
                  </to>
                </anchor>
              </controlPr>
            </control>
          </mc:Choice>
        </mc:AlternateContent>
        <mc:AlternateContent xmlns:mc="http://schemas.openxmlformats.org/markup-compatibility/2006">
          <mc:Choice Requires="x14">
            <control shapeId="98383" r:id="rId41" name="Check Box 79">
              <controlPr defaultSize="0" autoFill="0" autoLine="0" autoPict="0">
                <anchor moveWithCells="1">
                  <from>
                    <xdr:col>6</xdr:col>
                    <xdr:colOff>161925</xdr:colOff>
                    <xdr:row>13</xdr:row>
                    <xdr:rowOff>0</xdr:rowOff>
                  </from>
                  <to>
                    <xdr:col>6</xdr:col>
                    <xdr:colOff>466725</xdr:colOff>
                    <xdr:row>13</xdr:row>
                    <xdr:rowOff>209550</xdr:rowOff>
                  </to>
                </anchor>
              </controlPr>
            </control>
          </mc:Choice>
        </mc:AlternateContent>
        <mc:AlternateContent xmlns:mc="http://schemas.openxmlformats.org/markup-compatibility/2006">
          <mc:Choice Requires="x14">
            <control shapeId="98384" r:id="rId42" name="Check Box 80">
              <controlPr defaultSize="0" autoFill="0" autoLine="0" autoPict="0">
                <anchor moveWithCells="1">
                  <from>
                    <xdr:col>6</xdr:col>
                    <xdr:colOff>161925</xdr:colOff>
                    <xdr:row>14</xdr:row>
                    <xdr:rowOff>0</xdr:rowOff>
                  </from>
                  <to>
                    <xdr:col>6</xdr:col>
                    <xdr:colOff>466725</xdr:colOff>
                    <xdr:row>14</xdr:row>
                    <xdr:rowOff>209550</xdr:rowOff>
                  </to>
                </anchor>
              </controlPr>
            </control>
          </mc:Choice>
        </mc:AlternateContent>
        <mc:AlternateContent xmlns:mc="http://schemas.openxmlformats.org/markup-compatibility/2006">
          <mc:Choice Requires="x14">
            <control shapeId="98393" r:id="rId43" name="Check Box 89">
              <controlPr defaultSize="0" autoFill="0" autoLine="0" autoPict="0">
                <anchor moveWithCells="1">
                  <from>
                    <xdr:col>6</xdr:col>
                    <xdr:colOff>161925</xdr:colOff>
                    <xdr:row>15</xdr:row>
                    <xdr:rowOff>0</xdr:rowOff>
                  </from>
                  <to>
                    <xdr:col>6</xdr:col>
                    <xdr:colOff>466725</xdr:colOff>
                    <xdr:row>15</xdr:row>
                    <xdr:rowOff>209550</xdr:rowOff>
                  </to>
                </anchor>
              </controlPr>
            </control>
          </mc:Choice>
        </mc:AlternateContent>
        <mc:AlternateContent xmlns:mc="http://schemas.openxmlformats.org/markup-compatibility/2006">
          <mc:Choice Requires="x14">
            <control shapeId="98394" r:id="rId44" name="Check Box 90">
              <controlPr defaultSize="0" autoFill="0" autoLine="0" autoPict="0">
                <anchor moveWithCells="1">
                  <from>
                    <xdr:col>6</xdr:col>
                    <xdr:colOff>161925</xdr:colOff>
                    <xdr:row>15</xdr:row>
                    <xdr:rowOff>219075</xdr:rowOff>
                  </from>
                  <to>
                    <xdr:col>6</xdr:col>
                    <xdr:colOff>466725</xdr:colOff>
                    <xdr:row>16</xdr:row>
                    <xdr:rowOff>200025</xdr:rowOff>
                  </to>
                </anchor>
              </controlPr>
            </control>
          </mc:Choice>
        </mc:AlternateContent>
        <mc:AlternateContent xmlns:mc="http://schemas.openxmlformats.org/markup-compatibility/2006">
          <mc:Choice Requires="x14">
            <control shapeId="98395" r:id="rId45" name="Check Box 91">
              <controlPr defaultSize="0" autoFill="0" autoLine="0" autoPict="0">
                <anchor moveWithCells="1">
                  <from>
                    <xdr:col>6</xdr:col>
                    <xdr:colOff>161925</xdr:colOff>
                    <xdr:row>17</xdr:row>
                    <xdr:rowOff>0</xdr:rowOff>
                  </from>
                  <to>
                    <xdr:col>6</xdr:col>
                    <xdr:colOff>466725</xdr:colOff>
                    <xdr:row>17</xdr:row>
                    <xdr:rowOff>209550</xdr:rowOff>
                  </to>
                </anchor>
              </controlPr>
            </control>
          </mc:Choice>
        </mc:AlternateContent>
        <mc:AlternateContent xmlns:mc="http://schemas.openxmlformats.org/markup-compatibility/2006">
          <mc:Choice Requires="x14">
            <control shapeId="98397" r:id="rId46" name="Check Box 93">
              <controlPr defaultSize="0" autoFill="0" autoLine="0" autoPict="0">
                <anchor moveWithCells="1">
                  <from>
                    <xdr:col>6</xdr:col>
                    <xdr:colOff>161925</xdr:colOff>
                    <xdr:row>18</xdr:row>
                    <xdr:rowOff>9525</xdr:rowOff>
                  </from>
                  <to>
                    <xdr:col>6</xdr:col>
                    <xdr:colOff>466725</xdr:colOff>
                    <xdr:row>18</xdr:row>
                    <xdr:rowOff>219075</xdr:rowOff>
                  </to>
                </anchor>
              </controlPr>
            </control>
          </mc:Choice>
        </mc:AlternateContent>
        <mc:AlternateContent xmlns:mc="http://schemas.openxmlformats.org/markup-compatibility/2006">
          <mc:Choice Requires="x14">
            <control shapeId="98399" r:id="rId47" name="Check Box 95">
              <controlPr defaultSize="0" autoFill="0" autoLine="0" autoPict="0">
                <anchor moveWithCells="1">
                  <from>
                    <xdr:col>6</xdr:col>
                    <xdr:colOff>161925</xdr:colOff>
                    <xdr:row>19</xdr:row>
                    <xdr:rowOff>228600</xdr:rowOff>
                  </from>
                  <to>
                    <xdr:col>6</xdr:col>
                    <xdr:colOff>466725</xdr:colOff>
                    <xdr:row>20</xdr:row>
                    <xdr:rowOff>209550</xdr:rowOff>
                  </to>
                </anchor>
              </controlPr>
            </control>
          </mc:Choice>
        </mc:AlternateContent>
        <mc:AlternateContent xmlns:mc="http://schemas.openxmlformats.org/markup-compatibility/2006">
          <mc:Choice Requires="x14">
            <control shapeId="98401" r:id="rId48" name="Check Box 97">
              <controlPr defaultSize="0" autoFill="0" autoLine="0" autoPict="0">
                <anchor moveWithCells="1">
                  <from>
                    <xdr:col>10</xdr:col>
                    <xdr:colOff>142875</xdr:colOff>
                    <xdr:row>5</xdr:row>
                    <xdr:rowOff>619125</xdr:rowOff>
                  </from>
                  <to>
                    <xdr:col>10</xdr:col>
                    <xdr:colOff>457200</xdr:colOff>
                    <xdr:row>6</xdr:row>
                    <xdr:rowOff>209550</xdr:rowOff>
                  </to>
                </anchor>
              </controlPr>
            </control>
          </mc:Choice>
        </mc:AlternateContent>
        <mc:AlternateContent xmlns:mc="http://schemas.openxmlformats.org/markup-compatibility/2006">
          <mc:Choice Requires="x14">
            <control shapeId="98406" r:id="rId49" name="Check Box 102">
              <controlPr defaultSize="0" autoFill="0" autoLine="0" autoPict="0">
                <anchor moveWithCells="1">
                  <from>
                    <xdr:col>6</xdr:col>
                    <xdr:colOff>161925</xdr:colOff>
                    <xdr:row>18</xdr:row>
                    <xdr:rowOff>228600</xdr:rowOff>
                  </from>
                  <to>
                    <xdr:col>6</xdr:col>
                    <xdr:colOff>466725</xdr:colOff>
                    <xdr:row>19</xdr:row>
                    <xdr:rowOff>209550</xdr:rowOff>
                  </to>
                </anchor>
              </controlPr>
            </control>
          </mc:Choice>
        </mc:AlternateContent>
        <mc:AlternateContent xmlns:mc="http://schemas.openxmlformats.org/markup-compatibility/2006">
          <mc:Choice Requires="x14">
            <control shapeId="98407" r:id="rId50" name="Check Box 103">
              <controlPr defaultSize="0" autoFill="0" autoLine="0" autoPict="0">
                <anchor moveWithCells="1">
                  <from>
                    <xdr:col>6</xdr:col>
                    <xdr:colOff>161925</xdr:colOff>
                    <xdr:row>21</xdr:row>
                    <xdr:rowOff>9525</xdr:rowOff>
                  </from>
                  <to>
                    <xdr:col>6</xdr:col>
                    <xdr:colOff>466725</xdr:colOff>
                    <xdr:row>22</xdr:row>
                    <xdr:rowOff>0</xdr:rowOff>
                  </to>
                </anchor>
              </controlPr>
            </control>
          </mc:Choice>
        </mc:AlternateContent>
        <mc:AlternateContent xmlns:mc="http://schemas.openxmlformats.org/markup-compatibility/2006">
          <mc:Choice Requires="x14">
            <control shapeId="98408" r:id="rId51" name="Check Box 104">
              <controlPr defaultSize="0" autoFill="0" autoLine="0" autoPict="0">
                <anchor moveWithCells="1">
                  <from>
                    <xdr:col>6</xdr:col>
                    <xdr:colOff>161925</xdr:colOff>
                    <xdr:row>22</xdr:row>
                    <xdr:rowOff>28575</xdr:rowOff>
                  </from>
                  <to>
                    <xdr:col>6</xdr:col>
                    <xdr:colOff>485775</xdr:colOff>
                    <xdr:row>22</xdr:row>
                    <xdr:rowOff>190500</xdr:rowOff>
                  </to>
                </anchor>
              </controlPr>
            </control>
          </mc:Choice>
        </mc:AlternateContent>
        <mc:AlternateContent xmlns:mc="http://schemas.openxmlformats.org/markup-compatibility/2006">
          <mc:Choice Requires="x14">
            <control shapeId="98409" r:id="rId52" name="Check Box 105">
              <controlPr defaultSize="0" autoFill="0" autoLine="0" autoPict="0">
                <anchor moveWithCells="1">
                  <from>
                    <xdr:col>6</xdr:col>
                    <xdr:colOff>161925</xdr:colOff>
                    <xdr:row>23</xdr:row>
                    <xdr:rowOff>0</xdr:rowOff>
                  </from>
                  <to>
                    <xdr:col>6</xdr:col>
                    <xdr:colOff>466725</xdr:colOff>
                    <xdr:row>23</xdr:row>
                    <xdr:rowOff>209550</xdr:rowOff>
                  </to>
                </anchor>
              </controlPr>
            </control>
          </mc:Choice>
        </mc:AlternateContent>
        <mc:AlternateContent xmlns:mc="http://schemas.openxmlformats.org/markup-compatibility/2006">
          <mc:Choice Requires="x14">
            <control shapeId="98410" r:id="rId53" name="Check Box 106">
              <controlPr defaultSize="0" autoFill="0" autoLine="0" autoPict="0">
                <anchor moveWithCells="1">
                  <from>
                    <xdr:col>6</xdr:col>
                    <xdr:colOff>161925</xdr:colOff>
                    <xdr:row>25</xdr:row>
                    <xdr:rowOff>19050</xdr:rowOff>
                  </from>
                  <to>
                    <xdr:col>6</xdr:col>
                    <xdr:colOff>466725</xdr:colOff>
                    <xdr:row>26</xdr:row>
                    <xdr:rowOff>0</xdr:rowOff>
                  </to>
                </anchor>
              </controlPr>
            </control>
          </mc:Choice>
        </mc:AlternateContent>
        <mc:AlternateContent xmlns:mc="http://schemas.openxmlformats.org/markup-compatibility/2006">
          <mc:Choice Requires="x14">
            <control shapeId="98412" r:id="rId54" name="Check Box 108">
              <controlPr defaultSize="0" autoFill="0" autoLine="0" autoPict="0">
                <anchor moveWithCells="1">
                  <from>
                    <xdr:col>6</xdr:col>
                    <xdr:colOff>161925</xdr:colOff>
                    <xdr:row>24</xdr:row>
                    <xdr:rowOff>19050</xdr:rowOff>
                  </from>
                  <to>
                    <xdr:col>6</xdr:col>
                    <xdr:colOff>466725</xdr:colOff>
                    <xdr:row>25</xdr:row>
                    <xdr:rowOff>0</xdr:rowOff>
                  </to>
                </anchor>
              </controlPr>
            </control>
          </mc:Choice>
        </mc:AlternateContent>
        <mc:AlternateContent xmlns:mc="http://schemas.openxmlformats.org/markup-compatibility/2006">
          <mc:Choice Requires="x14">
            <control shapeId="98413" r:id="rId55" name="Check Box 109">
              <controlPr defaultSize="0" autoFill="0" autoLine="0" autoPict="0">
                <anchor moveWithCells="1">
                  <from>
                    <xdr:col>6</xdr:col>
                    <xdr:colOff>161925</xdr:colOff>
                    <xdr:row>26</xdr:row>
                    <xdr:rowOff>9525</xdr:rowOff>
                  </from>
                  <to>
                    <xdr:col>6</xdr:col>
                    <xdr:colOff>466725</xdr:colOff>
                    <xdr:row>27</xdr:row>
                    <xdr:rowOff>0</xdr:rowOff>
                  </to>
                </anchor>
              </controlPr>
            </control>
          </mc:Choice>
        </mc:AlternateContent>
        <mc:AlternateContent xmlns:mc="http://schemas.openxmlformats.org/markup-compatibility/2006">
          <mc:Choice Requires="x14">
            <control shapeId="98414" r:id="rId56" name="Check Box 110">
              <controlPr defaultSize="0" autoFill="0" autoLine="0" autoPict="0">
                <anchor moveWithCells="1">
                  <from>
                    <xdr:col>6</xdr:col>
                    <xdr:colOff>161925</xdr:colOff>
                    <xdr:row>27</xdr:row>
                    <xdr:rowOff>9525</xdr:rowOff>
                  </from>
                  <to>
                    <xdr:col>6</xdr:col>
                    <xdr:colOff>466725</xdr:colOff>
                    <xdr:row>28</xdr:row>
                    <xdr:rowOff>0</xdr:rowOff>
                  </to>
                </anchor>
              </controlPr>
            </control>
          </mc:Choice>
        </mc:AlternateContent>
        <mc:AlternateContent xmlns:mc="http://schemas.openxmlformats.org/markup-compatibility/2006">
          <mc:Choice Requires="x14">
            <control shapeId="98416" r:id="rId57" name="Check Box 112">
              <controlPr defaultSize="0" autoFill="0" autoLine="0" autoPict="0">
                <anchor moveWithCells="1">
                  <from>
                    <xdr:col>6</xdr:col>
                    <xdr:colOff>161925</xdr:colOff>
                    <xdr:row>40</xdr:row>
                    <xdr:rowOff>9525</xdr:rowOff>
                  </from>
                  <to>
                    <xdr:col>6</xdr:col>
                    <xdr:colOff>476250</xdr:colOff>
                    <xdr:row>41</xdr:row>
                    <xdr:rowOff>0</xdr:rowOff>
                  </to>
                </anchor>
              </controlPr>
            </control>
          </mc:Choice>
        </mc:AlternateContent>
        <mc:AlternateContent xmlns:mc="http://schemas.openxmlformats.org/markup-compatibility/2006">
          <mc:Choice Requires="x14">
            <control shapeId="98417" r:id="rId58" name="Check Box 113">
              <controlPr defaultSize="0" autoFill="0" autoLine="0" autoPict="0">
                <anchor moveWithCells="1">
                  <from>
                    <xdr:col>6</xdr:col>
                    <xdr:colOff>161925</xdr:colOff>
                    <xdr:row>28</xdr:row>
                    <xdr:rowOff>9525</xdr:rowOff>
                  </from>
                  <to>
                    <xdr:col>6</xdr:col>
                    <xdr:colOff>466725</xdr:colOff>
                    <xdr:row>29</xdr:row>
                    <xdr:rowOff>0</xdr:rowOff>
                  </to>
                </anchor>
              </controlPr>
            </control>
          </mc:Choice>
        </mc:AlternateContent>
        <mc:AlternateContent xmlns:mc="http://schemas.openxmlformats.org/markup-compatibility/2006">
          <mc:Choice Requires="x14">
            <control shapeId="98421" r:id="rId59" name="Check Box 117">
              <controlPr defaultSize="0" autoFill="0" autoLine="0" autoPict="0">
                <anchor moveWithCells="1">
                  <from>
                    <xdr:col>6</xdr:col>
                    <xdr:colOff>161925</xdr:colOff>
                    <xdr:row>29</xdr:row>
                    <xdr:rowOff>9525</xdr:rowOff>
                  </from>
                  <to>
                    <xdr:col>6</xdr:col>
                    <xdr:colOff>466725</xdr:colOff>
                    <xdr:row>30</xdr:row>
                    <xdr:rowOff>0</xdr:rowOff>
                  </to>
                </anchor>
              </controlPr>
            </control>
          </mc:Choice>
        </mc:AlternateContent>
        <mc:AlternateContent xmlns:mc="http://schemas.openxmlformats.org/markup-compatibility/2006">
          <mc:Choice Requires="x14">
            <control shapeId="98422" r:id="rId60" name="Check Box 118">
              <controlPr defaultSize="0" autoFill="0" autoLine="0" autoPict="0">
                <anchor moveWithCells="1">
                  <from>
                    <xdr:col>6</xdr:col>
                    <xdr:colOff>161925</xdr:colOff>
                    <xdr:row>30</xdr:row>
                    <xdr:rowOff>9525</xdr:rowOff>
                  </from>
                  <to>
                    <xdr:col>6</xdr:col>
                    <xdr:colOff>466725</xdr:colOff>
                    <xdr:row>31</xdr:row>
                    <xdr:rowOff>0</xdr:rowOff>
                  </to>
                </anchor>
              </controlPr>
            </control>
          </mc:Choice>
        </mc:AlternateContent>
        <mc:AlternateContent xmlns:mc="http://schemas.openxmlformats.org/markup-compatibility/2006">
          <mc:Choice Requires="x14">
            <control shapeId="98423" r:id="rId61" name="Check Box 119">
              <controlPr defaultSize="0" autoFill="0" autoLine="0" autoPict="0">
                <anchor moveWithCells="1">
                  <from>
                    <xdr:col>6</xdr:col>
                    <xdr:colOff>161925</xdr:colOff>
                    <xdr:row>31</xdr:row>
                    <xdr:rowOff>19050</xdr:rowOff>
                  </from>
                  <to>
                    <xdr:col>6</xdr:col>
                    <xdr:colOff>466725</xdr:colOff>
                    <xdr:row>32</xdr:row>
                    <xdr:rowOff>0</xdr:rowOff>
                  </to>
                </anchor>
              </controlPr>
            </control>
          </mc:Choice>
        </mc:AlternateContent>
        <mc:AlternateContent xmlns:mc="http://schemas.openxmlformats.org/markup-compatibility/2006">
          <mc:Choice Requires="x14">
            <control shapeId="98424" r:id="rId62" name="Check Box 120">
              <controlPr defaultSize="0" autoFill="0" autoLine="0" autoPict="0">
                <anchor moveWithCells="1">
                  <from>
                    <xdr:col>6</xdr:col>
                    <xdr:colOff>161925</xdr:colOff>
                    <xdr:row>33</xdr:row>
                    <xdr:rowOff>0</xdr:rowOff>
                  </from>
                  <to>
                    <xdr:col>6</xdr:col>
                    <xdr:colOff>466725</xdr:colOff>
                    <xdr:row>33</xdr:row>
                    <xdr:rowOff>209550</xdr:rowOff>
                  </to>
                </anchor>
              </controlPr>
            </control>
          </mc:Choice>
        </mc:AlternateContent>
        <mc:AlternateContent xmlns:mc="http://schemas.openxmlformats.org/markup-compatibility/2006">
          <mc:Choice Requires="x14">
            <control shapeId="98426" r:id="rId63" name="Check Box 122">
              <controlPr defaultSize="0" autoFill="0" autoLine="0" autoPict="0">
                <anchor moveWithCells="1">
                  <from>
                    <xdr:col>6</xdr:col>
                    <xdr:colOff>161925</xdr:colOff>
                    <xdr:row>32</xdr:row>
                    <xdr:rowOff>19050</xdr:rowOff>
                  </from>
                  <to>
                    <xdr:col>6</xdr:col>
                    <xdr:colOff>466725</xdr:colOff>
                    <xdr:row>33</xdr:row>
                    <xdr:rowOff>0</xdr:rowOff>
                  </to>
                </anchor>
              </controlPr>
            </control>
          </mc:Choice>
        </mc:AlternateContent>
        <mc:AlternateContent xmlns:mc="http://schemas.openxmlformats.org/markup-compatibility/2006">
          <mc:Choice Requires="x14">
            <control shapeId="98427" r:id="rId64" name="Check Box 123">
              <controlPr defaultSize="0" autoFill="0" autoLine="0" autoPict="0">
                <anchor moveWithCells="1">
                  <from>
                    <xdr:col>6</xdr:col>
                    <xdr:colOff>161925</xdr:colOff>
                    <xdr:row>34</xdr:row>
                    <xdr:rowOff>9525</xdr:rowOff>
                  </from>
                  <to>
                    <xdr:col>6</xdr:col>
                    <xdr:colOff>466725</xdr:colOff>
                    <xdr:row>35</xdr:row>
                    <xdr:rowOff>0</xdr:rowOff>
                  </to>
                </anchor>
              </controlPr>
            </control>
          </mc:Choice>
        </mc:AlternateContent>
        <mc:AlternateContent xmlns:mc="http://schemas.openxmlformats.org/markup-compatibility/2006">
          <mc:Choice Requires="x14">
            <control shapeId="98428" r:id="rId65" name="Check Box 124">
              <controlPr defaultSize="0" autoFill="0" autoLine="0" autoPict="0">
                <anchor moveWithCells="1">
                  <from>
                    <xdr:col>6</xdr:col>
                    <xdr:colOff>161925</xdr:colOff>
                    <xdr:row>35</xdr:row>
                    <xdr:rowOff>9525</xdr:rowOff>
                  </from>
                  <to>
                    <xdr:col>6</xdr:col>
                    <xdr:colOff>466725</xdr:colOff>
                    <xdr:row>36</xdr:row>
                    <xdr:rowOff>0</xdr:rowOff>
                  </to>
                </anchor>
              </controlPr>
            </control>
          </mc:Choice>
        </mc:AlternateContent>
        <mc:AlternateContent xmlns:mc="http://schemas.openxmlformats.org/markup-compatibility/2006">
          <mc:Choice Requires="x14">
            <control shapeId="98430" r:id="rId66" name="Check Box 126">
              <controlPr defaultSize="0" autoFill="0" autoLine="0" autoPict="0">
                <anchor moveWithCells="1">
                  <from>
                    <xdr:col>6</xdr:col>
                    <xdr:colOff>161925</xdr:colOff>
                    <xdr:row>36</xdr:row>
                    <xdr:rowOff>19050</xdr:rowOff>
                  </from>
                  <to>
                    <xdr:col>6</xdr:col>
                    <xdr:colOff>466725</xdr:colOff>
                    <xdr:row>37</xdr:row>
                    <xdr:rowOff>0</xdr:rowOff>
                  </to>
                </anchor>
              </controlPr>
            </control>
          </mc:Choice>
        </mc:AlternateContent>
        <mc:AlternateContent xmlns:mc="http://schemas.openxmlformats.org/markup-compatibility/2006">
          <mc:Choice Requires="x14">
            <control shapeId="98432" r:id="rId67" name="Check Box 128">
              <controlPr defaultSize="0" autoFill="0" autoLine="0" autoPict="0">
                <anchor moveWithCells="1">
                  <from>
                    <xdr:col>6</xdr:col>
                    <xdr:colOff>161925</xdr:colOff>
                    <xdr:row>38</xdr:row>
                    <xdr:rowOff>9525</xdr:rowOff>
                  </from>
                  <to>
                    <xdr:col>6</xdr:col>
                    <xdr:colOff>466725</xdr:colOff>
                    <xdr:row>39</xdr:row>
                    <xdr:rowOff>0</xdr:rowOff>
                  </to>
                </anchor>
              </controlPr>
            </control>
          </mc:Choice>
        </mc:AlternateContent>
        <mc:AlternateContent xmlns:mc="http://schemas.openxmlformats.org/markup-compatibility/2006">
          <mc:Choice Requires="x14">
            <control shapeId="98433" r:id="rId68" name="Check Box 129">
              <controlPr defaultSize="0" autoFill="0" autoLine="0" autoPict="0">
                <anchor moveWithCells="1">
                  <from>
                    <xdr:col>6</xdr:col>
                    <xdr:colOff>161925</xdr:colOff>
                    <xdr:row>39</xdr:row>
                    <xdr:rowOff>9525</xdr:rowOff>
                  </from>
                  <to>
                    <xdr:col>6</xdr:col>
                    <xdr:colOff>466725</xdr:colOff>
                    <xdr:row>40</xdr:row>
                    <xdr:rowOff>0</xdr:rowOff>
                  </to>
                </anchor>
              </controlPr>
            </control>
          </mc:Choice>
        </mc:AlternateContent>
        <mc:AlternateContent xmlns:mc="http://schemas.openxmlformats.org/markup-compatibility/2006">
          <mc:Choice Requires="x14">
            <control shapeId="98434" r:id="rId69" name="Check Box 130">
              <controlPr defaultSize="0" autoFill="0" autoLine="0" autoPict="0">
                <anchor moveWithCells="1">
                  <from>
                    <xdr:col>6</xdr:col>
                    <xdr:colOff>161925</xdr:colOff>
                    <xdr:row>37</xdr:row>
                    <xdr:rowOff>9525</xdr:rowOff>
                  </from>
                  <to>
                    <xdr:col>6</xdr:col>
                    <xdr:colOff>466725</xdr:colOff>
                    <xdr:row>38</xdr:row>
                    <xdr:rowOff>0</xdr:rowOff>
                  </to>
                </anchor>
              </controlPr>
            </control>
          </mc:Choice>
        </mc:AlternateContent>
        <mc:AlternateContent xmlns:mc="http://schemas.openxmlformats.org/markup-compatibility/2006">
          <mc:Choice Requires="x14">
            <control shapeId="98444" r:id="rId70" name="Check Box 140">
              <controlPr defaultSize="0" autoFill="0" autoLine="0" autoPict="0">
                <anchor moveWithCells="1">
                  <from>
                    <xdr:col>10</xdr:col>
                    <xdr:colOff>142875</xdr:colOff>
                    <xdr:row>8</xdr:row>
                    <xdr:rowOff>219075</xdr:rowOff>
                  </from>
                  <to>
                    <xdr:col>10</xdr:col>
                    <xdr:colOff>457200</xdr:colOff>
                    <xdr:row>9</xdr:row>
                    <xdr:rowOff>209550</xdr:rowOff>
                  </to>
                </anchor>
              </controlPr>
            </control>
          </mc:Choice>
        </mc:AlternateContent>
        <mc:AlternateContent xmlns:mc="http://schemas.openxmlformats.org/markup-compatibility/2006">
          <mc:Choice Requires="x14">
            <control shapeId="98445" r:id="rId71" name="Check Box 141">
              <controlPr defaultSize="0" autoFill="0" autoLine="0" autoPict="0">
                <anchor moveWithCells="1">
                  <from>
                    <xdr:col>10</xdr:col>
                    <xdr:colOff>142875</xdr:colOff>
                    <xdr:row>26</xdr:row>
                    <xdr:rowOff>9525</xdr:rowOff>
                  </from>
                  <to>
                    <xdr:col>10</xdr:col>
                    <xdr:colOff>457200</xdr:colOff>
                    <xdr:row>27</xdr:row>
                    <xdr:rowOff>0</xdr:rowOff>
                  </to>
                </anchor>
              </controlPr>
            </control>
          </mc:Choice>
        </mc:AlternateContent>
        <mc:AlternateContent xmlns:mc="http://schemas.openxmlformats.org/markup-compatibility/2006">
          <mc:Choice Requires="x14">
            <control shapeId="98446" r:id="rId72" name="Check Box 142">
              <controlPr defaultSize="0" autoFill="0" autoLine="0" autoPict="0">
                <anchor moveWithCells="1">
                  <from>
                    <xdr:col>10</xdr:col>
                    <xdr:colOff>142875</xdr:colOff>
                    <xdr:row>27</xdr:row>
                    <xdr:rowOff>9525</xdr:rowOff>
                  </from>
                  <to>
                    <xdr:col>10</xdr:col>
                    <xdr:colOff>457200</xdr:colOff>
                    <xdr:row>28</xdr:row>
                    <xdr:rowOff>0</xdr:rowOff>
                  </to>
                </anchor>
              </controlPr>
            </control>
          </mc:Choice>
        </mc:AlternateContent>
        <mc:AlternateContent xmlns:mc="http://schemas.openxmlformats.org/markup-compatibility/2006">
          <mc:Choice Requires="x14">
            <control shapeId="98447" r:id="rId73" name="Check Box 143">
              <controlPr defaultSize="0" autoFill="0" autoLine="0" autoPict="0">
                <anchor moveWithCells="1">
                  <from>
                    <xdr:col>10</xdr:col>
                    <xdr:colOff>142875</xdr:colOff>
                    <xdr:row>28</xdr:row>
                    <xdr:rowOff>9525</xdr:rowOff>
                  </from>
                  <to>
                    <xdr:col>10</xdr:col>
                    <xdr:colOff>457200</xdr:colOff>
                    <xdr:row>29</xdr:row>
                    <xdr:rowOff>0</xdr:rowOff>
                  </to>
                </anchor>
              </controlPr>
            </control>
          </mc:Choice>
        </mc:AlternateContent>
        <mc:AlternateContent xmlns:mc="http://schemas.openxmlformats.org/markup-compatibility/2006">
          <mc:Choice Requires="x14">
            <control shapeId="98448" r:id="rId74" name="Check Box 144">
              <controlPr defaultSize="0" autoFill="0" autoLine="0" autoPict="0">
                <anchor moveWithCells="1">
                  <from>
                    <xdr:col>10</xdr:col>
                    <xdr:colOff>142875</xdr:colOff>
                    <xdr:row>29</xdr:row>
                    <xdr:rowOff>9525</xdr:rowOff>
                  </from>
                  <to>
                    <xdr:col>10</xdr:col>
                    <xdr:colOff>457200</xdr:colOff>
                    <xdr:row>30</xdr:row>
                    <xdr:rowOff>0</xdr:rowOff>
                  </to>
                </anchor>
              </controlPr>
            </control>
          </mc:Choice>
        </mc:AlternateContent>
        <mc:AlternateContent xmlns:mc="http://schemas.openxmlformats.org/markup-compatibility/2006">
          <mc:Choice Requires="x14">
            <control shapeId="98449" r:id="rId75" name="Check Box 145">
              <controlPr defaultSize="0" autoFill="0" autoLine="0" autoPict="0">
                <anchor moveWithCells="1">
                  <from>
                    <xdr:col>10</xdr:col>
                    <xdr:colOff>142875</xdr:colOff>
                    <xdr:row>25</xdr:row>
                    <xdr:rowOff>19050</xdr:rowOff>
                  </from>
                  <to>
                    <xdr:col>10</xdr:col>
                    <xdr:colOff>457200</xdr:colOff>
                    <xdr:row>26</xdr:row>
                    <xdr:rowOff>0</xdr:rowOff>
                  </to>
                </anchor>
              </controlPr>
            </control>
          </mc:Choice>
        </mc:AlternateContent>
        <mc:AlternateContent xmlns:mc="http://schemas.openxmlformats.org/markup-compatibility/2006">
          <mc:Choice Requires="x14">
            <control shapeId="98450" r:id="rId76" name="Check Box 146">
              <controlPr defaultSize="0" autoFill="0" autoLine="0" autoPict="0">
                <anchor moveWithCells="1">
                  <from>
                    <xdr:col>10</xdr:col>
                    <xdr:colOff>142875</xdr:colOff>
                    <xdr:row>30</xdr:row>
                    <xdr:rowOff>9525</xdr:rowOff>
                  </from>
                  <to>
                    <xdr:col>10</xdr:col>
                    <xdr:colOff>457200</xdr:colOff>
                    <xdr:row>31</xdr:row>
                    <xdr:rowOff>0</xdr:rowOff>
                  </to>
                </anchor>
              </controlPr>
            </control>
          </mc:Choice>
        </mc:AlternateContent>
        <mc:AlternateContent xmlns:mc="http://schemas.openxmlformats.org/markup-compatibility/2006">
          <mc:Choice Requires="x14">
            <control shapeId="98451" r:id="rId77" name="Check Box 147">
              <controlPr defaultSize="0" autoFill="0" autoLine="0" autoPict="0">
                <anchor moveWithCells="1">
                  <from>
                    <xdr:col>10</xdr:col>
                    <xdr:colOff>142875</xdr:colOff>
                    <xdr:row>31</xdr:row>
                    <xdr:rowOff>9525</xdr:rowOff>
                  </from>
                  <to>
                    <xdr:col>10</xdr:col>
                    <xdr:colOff>457200</xdr:colOff>
                    <xdr:row>32</xdr:row>
                    <xdr:rowOff>0</xdr:rowOff>
                  </to>
                </anchor>
              </controlPr>
            </control>
          </mc:Choice>
        </mc:AlternateContent>
        <mc:AlternateContent xmlns:mc="http://schemas.openxmlformats.org/markup-compatibility/2006">
          <mc:Choice Requires="x14">
            <control shapeId="98452" r:id="rId78" name="Check Box 148">
              <controlPr defaultSize="0" autoFill="0" autoLine="0" autoPict="0">
                <anchor moveWithCells="1">
                  <from>
                    <xdr:col>10</xdr:col>
                    <xdr:colOff>142875</xdr:colOff>
                    <xdr:row>32</xdr:row>
                    <xdr:rowOff>9525</xdr:rowOff>
                  </from>
                  <to>
                    <xdr:col>10</xdr:col>
                    <xdr:colOff>457200</xdr:colOff>
                    <xdr:row>33</xdr:row>
                    <xdr:rowOff>0</xdr:rowOff>
                  </to>
                </anchor>
              </controlPr>
            </control>
          </mc:Choice>
        </mc:AlternateContent>
        <mc:AlternateContent xmlns:mc="http://schemas.openxmlformats.org/markup-compatibility/2006">
          <mc:Choice Requires="x14">
            <control shapeId="98454" r:id="rId79" name="Check Box 150">
              <controlPr defaultSize="0" autoFill="0" autoLine="0" autoPict="0">
                <anchor moveWithCells="1">
                  <from>
                    <xdr:col>10</xdr:col>
                    <xdr:colOff>142875</xdr:colOff>
                    <xdr:row>32</xdr:row>
                    <xdr:rowOff>228600</xdr:rowOff>
                  </from>
                  <to>
                    <xdr:col>10</xdr:col>
                    <xdr:colOff>457200</xdr:colOff>
                    <xdr:row>34</xdr:row>
                    <xdr:rowOff>0</xdr:rowOff>
                  </to>
                </anchor>
              </controlPr>
            </control>
          </mc:Choice>
        </mc:AlternateContent>
        <mc:AlternateContent xmlns:mc="http://schemas.openxmlformats.org/markup-compatibility/2006">
          <mc:Choice Requires="x14">
            <control shapeId="98455" r:id="rId80" name="Check Box 151">
              <controlPr defaultSize="0" autoFill="0" autoLine="0" autoPict="0">
                <anchor moveWithCells="1">
                  <from>
                    <xdr:col>10</xdr:col>
                    <xdr:colOff>142875</xdr:colOff>
                    <xdr:row>34</xdr:row>
                    <xdr:rowOff>9525</xdr:rowOff>
                  </from>
                  <to>
                    <xdr:col>10</xdr:col>
                    <xdr:colOff>457200</xdr:colOff>
                    <xdr:row>35</xdr:row>
                    <xdr:rowOff>0</xdr:rowOff>
                  </to>
                </anchor>
              </controlPr>
            </control>
          </mc:Choice>
        </mc:AlternateContent>
        <mc:AlternateContent xmlns:mc="http://schemas.openxmlformats.org/markup-compatibility/2006">
          <mc:Choice Requires="x14">
            <control shapeId="98457" r:id="rId81" name="Check Box 153">
              <controlPr defaultSize="0" autoFill="0" autoLine="0" autoPict="0">
                <anchor moveWithCells="1">
                  <from>
                    <xdr:col>10</xdr:col>
                    <xdr:colOff>142875</xdr:colOff>
                    <xdr:row>35</xdr:row>
                    <xdr:rowOff>9525</xdr:rowOff>
                  </from>
                  <to>
                    <xdr:col>10</xdr:col>
                    <xdr:colOff>457200</xdr:colOff>
                    <xdr:row>36</xdr:row>
                    <xdr:rowOff>0</xdr:rowOff>
                  </to>
                </anchor>
              </controlPr>
            </control>
          </mc:Choice>
        </mc:AlternateContent>
        <mc:AlternateContent xmlns:mc="http://schemas.openxmlformats.org/markup-compatibility/2006">
          <mc:Choice Requires="x14">
            <control shapeId="98458" r:id="rId82" name="Check Box 154">
              <controlPr defaultSize="0" autoFill="0" autoLine="0" autoPict="0">
                <anchor moveWithCells="1">
                  <from>
                    <xdr:col>10</xdr:col>
                    <xdr:colOff>142875</xdr:colOff>
                    <xdr:row>36</xdr:row>
                    <xdr:rowOff>9525</xdr:rowOff>
                  </from>
                  <to>
                    <xdr:col>10</xdr:col>
                    <xdr:colOff>457200</xdr:colOff>
                    <xdr:row>37</xdr:row>
                    <xdr:rowOff>0</xdr:rowOff>
                  </to>
                </anchor>
              </controlPr>
            </control>
          </mc:Choice>
        </mc:AlternateContent>
        <mc:AlternateContent xmlns:mc="http://schemas.openxmlformats.org/markup-compatibility/2006">
          <mc:Choice Requires="x14">
            <control shapeId="98459" r:id="rId83" name="Check Box 155">
              <controlPr defaultSize="0" autoFill="0" autoLine="0" autoPict="0">
                <anchor moveWithCells="1">
                  <from>
                    <xdr:col>10</xdr:col>
                    <xdr:colOff>142875</xdr:colOff>
                    <xdr:row>37</xdr:row>
                    <xdr:rowOff>9525</xdr:rowOff>
                  </from>
                  <to>
                    <xdr:col>10</xdr:col>
                    <xdr:colOff>457200</xdr:colOff>
                    <xdr:row>38</xdr:row>
                    <xdr:rowOff>0</xdr:rowOff>
                  </to>
                </anchor>
              </controlPr>
            </control>
          </mc:Choice>
        </mc:AlternateContent>
        <mc:AlternateContent xmlns:mc="http://schemas.openxmlformats.org/markup-compatibility/2006">
          <mc:Choice Requires="x14">
            <control shapeId="98460" r:id="rId84" name="Check Box 156">
              <controlPr defaultSize="0" autoFill="0" autoLine="0" autoPict="0">
                <anchor moveWithCells="1">
                  <from>
                    <xdr:col>10</xdr:col>
                    <xdr:colOff>142875</xdr:colOff>
                    <xdr:row>38</xdr:row>
                    <xdr:rowOff>0</xdr:rowOff>
                  </from>
                  <to>
                    <xdr:col>10</xdr:col>
                    <xdr:colOff>457200</xdr:colOff>
                    <xdr:row>39</xdr:row>
                    <xdr:rowOff>0</xdr:rowOff>
                  </to>
                </anchor>
              </controlPr>
            </control>
          </mc:Choice>
        </mc:AlternateContent>
        <mc:AlternateContent xmlns:mc="http://schemas.openxmlformats.org/markup-compatibility/2006">
          <mc:Choice Requires="x14">
            <control shapeId="98461" r:id="rId85" name="Check Box 157">
              <controlPr defaultSize="0" autoFill="0" autoLine="0" autoPict="0">
                <anchor moveWithCells="1">
                  <from>
                    <xdr:col>10</xdr:col>
                    <xdr:colOff>142875</xdr:colOff>
                    <xdr:row>39</xdr:row>
                    <xdr:rowOff>9525</xdr:rowOff>
                  </from>
                  <to>
                    <xdr:col>10</xdr:col>
                    <xdr:colOff>457200</xdr:colOff>
                    <xdr:row>40</xdr:row>
                    <xdr:rowOff>0</xdr:rowOff>
                  </to>
                </anchor>
              </controlPr>
            </control>
          </mc:Choice>
        </mc:AlternateContent>
        <mc:AlternateContent xmlns:mc="http://schemas.openxmlformats.org/markup-compatibility/2006">
          <mc:Choice Requires="x14">
            <control shapeId="98462" r:id="rId86" name="Check Box 158">
              <controlPr defaultSize="0" autoFill="0" autoLine="0" autoPict="0">
                <anchor moveWithCells="1">
                  <from>
                    <xdr:col>10</xdr:col>
                    <xdr:colOff>142875</xdr:colOff>
                    <xdr:row>40</xdr:row>
                    <xdr:rowOff>9525</xdr:rowOff>
                  </from>
                  <to>
                    <xdr:col>10</xdr:col>
                    <xdr:colOff>457200</xdr:colOff>
                    <xdr:row>41</xdr:row>
                    <xdr:rowOff>0</xdr:rowOff>
                  </to>
                </anchor>
              </controlPr>
            </control>
          </mc:Choice>
        </mc:AlternateContent>
        <mc:AlternateContent xmlns:mc="http://schemas.openxmlformats.org/markup-compatibility/2006">
          <mc:Choice Requires="x14">
            <control shapeId="98463" r:id="rId87" name="Check Box 159">
              <controlPr defaultSize="0" autoFill="0" autoLine="0" autoPict="0">
                <anchor moveWithCells="1">
                  <from>
                    <xdr:col>11</xdr:col>
                    <xdr:colOff>142875</xdr:colOff>
                    <xdr:row>22</xdr:row>
                    <xdr:rowOff>0</xdr:rowOff>
                  </from>
                  <to>
                    <xdr:col>11</xdr:col>
                    <xdr:colOff>514350</xdr:colOff>
                    <xdr:row>23</xdr:row>
                    <xdr:rowOff>0</xdr:rowOff>
                  </to>
                </anchor>
              </controlPr>
            </control>
          </mc:Choice>
        </mc:AlternateContent>
        <mc:AlternateContent xmlns:mc="http://schemas.openxmlformats.org/markup-compatibility/2006">
          <mc:Choice Requires="x14">
            <control shapeId="98464" r:id="rId88" name="Check Box 160">
              <controlPr defaultSize="0" autoFill="0" autoLine="0" autoPict="0">
                <anchor moveWithCells="1">
                  <from>
                    <xdr:col>11</xdr:col>
                    <xdr:colOff>142875</xdr:colOff>
                    <xdr:row>23</xdr:row>
                    <xdr:rowOff>0</xdr:rowOff>
                  </from>
                  <to>
                    <xdr:col>11</xdr:col>
                    <xdr:colOff>514350</xdr:colOff>
                    <xdr:row>24</xdr:row>
                    <xdr:rowOff>0</xdr:rowOff>
                  </to>
                </anchor>
              </controlPr>
            </control>
          </mc:Choice>
        </mc:AlternateContent>
        <mc:AlternateContent xmlns:mc="http://schemas.openxmlformats.org/markup-compatibility/2006">
          <mc:Choice Requires="x14">
            <control shapeId="98466" r:id="rId89" name="Check Box 162">
              <controlPr defaultSize="0" autoFill="0" autoLine="0" autoPict="0">
                <anchor moveWithCells="1">
                  <from>
                    <xdr:col>11</xdr:col>
                    <xdr:colOff>142875</xdr:colOff>
                    <xdr:row>24</xdr:row>
                    <xdr:rowOff>9525</xdr:rowOff>
                  </from>
                  <to>
                    <xdr:col>11</xdr:col>
                    <xdr:colOff>514350</xdr:colOff>
                    <xdr:row>25</xdr:row>
                    <xdr:rowOff>0</xdr:rowOff>
                  </to>
                </anchor>
              </controlPr>
            </control>
          </mc:Choice>
        </mc:AlternateContent>
        <mc:AlternateContent xmlns:mc="http://schemas.openxmlformats.org/markup-compatibility/2006">
          <mc:Choice Requires="x14">
            <control shapeId="98467" r:id="rId90" name="Check Box 163">
              <controlPr defaultSize="0" autoFill="0" autoLine="0" autoPict="0">
                <anchor moveWithCells="1">
                  <from>
                    <xdr:col>11</xdr:col>
                    <xdr:colOff>142875</xdr:colOff>
                    <xdr:row>25</xdr:row>
                    <xdr:rowOff>19050</xdr:rowOff>
                  </from>
                  <to>
                    <xdr:col>11</xdr:col>
                    <xdr:colOff>514350</xdr:colOff>
                    <xdr:row>26</xdr:row>
                    <xdr:rowOff>0</xdr:rowOff>
                  </to>
                </anchor>
              </controlPr>
            </control>
          </mc:Choice>
        </mc:AlternateContent>
        <mc:AlternateContent xmlns:mc="http://schemas.openxmlformats.org/markup-compatibility/2006">
          <mc:Choice Requires="x14">
            <control shapeId="98468" r:id="rId91" name="Check Box 164">
              <controlPr defaultSize="0" autoFill="0" autoLine="0" autoPict="0">
                <anchor moveWithCells="1">
                  <from>
                    <xdr:col>11</xdr:col>
                    <xdr:colOff>142875</xdr:colOff>
                    <xdr:row>26</xdr:row>
                    <xdr:rowOff>9525</xdr:rowOff>
                  </from>
                  <to>
                    <xdr:col>11</xdr:col>
                    <xdr:colOff>514350</xdr:colOff>
                    <xdr:row>27</xdr:row>
                    <xdr:rowOff>0</xdr:rowOff>
                  </to>
                </anchor>
              </controlPr>
            </control>
          </mc:Choice>
        </mc:AlternateContent>
        <mc:AlternateContent xmlns:mc="http://schemas.openxmlformats.org/markup-compatibility/2006">
          <mc:Choice Requires="x14">
            <control shapeId="98469" r:id="rId92" name="Check Box 165">
              <controlPr defaultSize="0" autoFill="0" autoLine="0" autoPict="0">
                <anchor moveWithCells="1">
                  <from>
                    <xdr:col>11</xdr:col>
                    <xdr:colOff>142875</xdr:colOff>
                    <xdr:row>27</xdr:row>
                    <xdr:rowOff>9525</xdr:rowOff>
                  </from>
                  <to>
                    <xdr:col>11</xdr:col>
                    <xdr:colOff>514350</xdr:colOff>
                    <xdr:row>28</xdr:row>
                    <xdr:rowOff>0</xdr:rowOff>
                  </to>
                </anchor>
              </controlPr>
            </control>
          </mc:Choice>
        </mc:AlternateContent>
        <mc:AlternateContent xmlns:mc="http://schemas.openxmlformats.org/markup-compatibility/2006">
          <mc:Choice Requires="x14">
            <control shapeId="98470" r:id="rId93" name="Check Box 166">
              <controlPr defaultSize="0" autoFill="0" autoLine="0" autoPict="0">
                <anchor moveWithCells="1">
                  <from>
                    <xdr:col>11</xdr:col>
                    <xdr:colOff>142875</xdr:colOff>
                    <xdr:row>28</xdr:row>
                    <xdr:rowOff>9525</xdr:rowOff>
                  </from>
                  <to>
                    <xdr:col>11</xdr:col>
                    <xdr:colOff>514350</xdr:colOff>
                    <xdr:row>29</xdr:row>
                    <xdr:rowOff>0</xdr:rowOff>
                  </to>
                </anchor>
              </controlPr>
            </control>
          </mc:Choice>
        </mc:AlternateContent>
        <mc:AlternateContent xmlns:mc="http://schemas.openxmlformats.org/markup-compatibility/2006">
          <mc:Choice Requires="x14">
            <control shapeId="98471" r:id="rId94" name="Check Box 167">
              <controlPr defaultSize="0" autoFill="0" autoLine="0" autoPict="0">
                <anchor moveWithCells="1">
                  <from>
                    <xdr:col>11</xdr:col>
                    <xdr:colOff>142875</xdr:colOff>
                    <xdr:row>29</xdr:row>
                    <xdr:rowOff>9525</xdr:rowOff>
                  </from>
                  <to>
                    <xdr:col>11</xdr:col>
                    <xdr:colOff>514350</xdr:colOff>
                    <xdr:row>30</xdr:row>
                    <xdr:rowOff>0</xdr:rowOff>
                  </to>
                </anchor>
              </controlPr>
            </control>
          </mc:Choice>
        </mc:AlternateContent>
        <mc:AlternateContent xmlns:mc="http://schemas.openxmlformats.org/markup-compatibility/2006">
          <mc:Choice Requires="x14">
            <control shapeId="98472" r:id="rId95" name="Check Box 168">
              <controlPr defaultSize="0" autoFill="0" autoLine="0" autoPict="0">
                <anchor moveWithCells="1">
                  <from>
                    <xdr:col>11</xdr:col>
                    <xdr:colOff>142875</xdr:colOff>
                    <xdr:row>30</xdr:row>
                    <xdr:rowOff>9525</xdr:rowOff>
                  </from>
                  <to>
                    <xdr:col>11</xdr:col>
                    <xdr:colOff>514350</xdr:colOff>
                    <xdr:row>31</xdr:row>
                    <xdr:rowOff>0</xdr:rowOff>
                  </to>
                </anchor>
              </controlPr>
            </control>
          </mc:Choice>
        </mc:AlternateContent>
        <mc:AlternateContent xmlns:mc="http://schemas.openxmlformats.org/markup-compatibility/2006">
          <mc:Choice Requires="x14">
            <control shapeId="98473" r:id="rId96" name="Check Box 169">
              <controlPr defaultSize="0" autoFill="0" autoLine="0" autoPict="0">
                <anchor moveWithCells="1">
                  <from>
                    <xdr:col>11</xdr:col>
                    <xdr:colOff>142875</xdr:colOff>
                    <xdr:row>31</xdr:row>
                    <xdr:rowOff>9525</xdr:rowOff>
                  </from>
                  <to>
                    <xdr:col>11</xdr:col>
                    <xdr:colOff>514350</xdr:colOff>
                    <xdr:row>32</xdr:row>
                    <xdr:rowOff>0</xdr:rowOff>
                  </to>
                </anchor>
              </controlPr>
            </control>
          </mc:Choice>
        </mc:AlternateContent>
        <mc:AlternateContent xmlns:mc="http://schemas.openxmlformats.org/markup-compatibility/2006">
          <mc:Choice Requires="x14">
            <control shapeId="98474" r:id="rId97" name="Check Box 170">
              <controlPr defaultSize="0" autoFill="0" autoLine="0" autoPict="0">
                <anchor moveWithCells="1">
                  <from>
                    <xdr:col>11</xdr:col>
                    <xdr:colOff>142875</xdr:colOff>
                    <xdr:row>32</xdr:row>
                    <xdr:rowOff>9525</xdr:rowOff>
                  </from>
                  <to>
                    <xdr:col>11</xdr:col>
                    <xdr:colOff>514350</xdr:colOff>
                    <xdr:row>33</xdr:row>
                    <xdr:rowOff>0</xdr:rowOff>
                  </to>
                </anchor>
              </controlPr>
            </control>
          </mc:Choice>
        </mc:AlternateContent>
        <mc:AlternateContent xmlns:mc="http://schemas.openxmlformats.org/markup-compatibility/2006">
          <mc:Choice Requires="x14">
            <control shapeId="98475" r:id="rId98" name="Check Box 171">
              <controlPr defaultSize="0" autoFill="0" autoLine="0" autoPict="0">
                <anchor moveWithCells="1">
                  <from>
                    <xdr:col>11</xdr:col>
                    <xdr:colOff>142875</xdr:colOff>
                    <xdr:row>33</xdr:row>
                    <xdr:rowOff>0</xdr:rowOff>
                  </from>
                  <to>
                    <xdr:col>11</xdr:col>
                    <xdr:colOff>514350</xdr:colOff>
                    <xdr:row>34</xdr:row>
                    <xdr:rowOff>0</xdr:rowOff>
                  </to>
                </anchor>
              </controlPr>
            </control>
          </mc:Choice>
        </mc:AlternateContent>
        <mc:AlternateContent xmlns:mc="http://schemas.openxmlformats.org/markup-compatibility/2006">
          <mc:Choice Requires="x14">
            <control shapeId="98476" r:id="rId99" name="Check Box 172">
              <controlPr defaultSize="0" autoFill="0" autoLine="0" autoPict="0">
                <anchor moveWithCells="1">
                  <from>
                    <xdr:col>11</xdr:col>
                    <xdr:colOff>142875</xdr:colOff>
                    <xdr:row>34</xdr:row>
                    <xdr:rowOff>9525</xdr:rowOff>
                  </from>
                  <to>
                    <xdr:col>11</xdr:col>
                    <xdr:colOff>514350</xdr:colOff>
                    <xdr:row>35</xdr:row>
                    <xdr:rowOff>0</xdr:rowOff>
                  </to>
                </anchor>
              </controlPr>
            </control>
          </mc:Choice>
        </mc:AlternateContent>
        <mc:AlternateContent xmlns:mc="http://schemas.openxmlformats.org/markup-compatibility/2006">
          <mc:Choice Requires="x14">
            <control shapeId="98477" r:id="rId100" name="Check Box 173">
              <controlPr defaultSize="0" autoFill="0" autoLine="0" autoPict="0">
                <anchor moveWithCells="1">
                  <from>
                    <xdr:col>11</xdr:col>
                    <xdr:colOff>142875</xdr:colOff>
                    <xdr:row>35</xdr:row>
                    <xdr:rowOff>9525</xdr:rowOff>
                  </from>
                  <to>
                    <xdr:col>11</xdr:col>
                    <xdr:colOff>514350</xdr:colOff>
                    <xdr:row>36</xdr:row>
                    <xdr:rowOff>0</xdr:rowOff>
                  </to>
                </anchor>
              </controlPr>
            </control>
          </mc:Choice>
        </mc:AlternateContent>
        <mc:AlternateContent xmlns:mc="http://schemas.openxmlformats.org/markup-compatibility/2006">
          <mc:Choice Requires="x14">
            <control shapeId="98478" r:id="rId101" name="Check Box 174">
              <controlPr defaultSize="0" autoFill="0" autoLine="0" autoPict="0">
                <anchor moveWithCells="1">
                  <from>
                    <xdr:col>11</xdr:col>
                    <xdr:colOff>142875</xdr:colOff>
                    <xdr:row>36</xdr:row>
                    <xdr:rowOff>9525</xdr:rowOff>
                  </from>
                  <to>
                    <xdr:col>11</xdr:col>
                    <xdr:colOff>514350</xdr:colOff>
                    <xdr:row>37</xdr:row>
                    <xdr:rowOff>0</xdr:rowOff>
                  </to>
                </anchor>
              </controlPr>
            </control>
          </mc:Choice>
        </mc:AlternateContent>
        <mc:AlternateContent xmlns:mc="http://schemas.openxmlformats.org/markup-compatibility/2006">
          <mc:Choice Requires="x14">
            <control shapeId="98479" r:id="rId102" name="Check Box 175">
              <controlPr defaultSize="0" autoFill="0" autoLine="0" autoPict="0">
                <anchor moveWithCells="1">
                  <from>
                    <xdr:col>11</xdr:col>
                    <xdr:colOff>142875</xdr:colOff>
                    <xdr:row>37</xdr:row>
                    <xdr:rowOff>9525</xdr:rowOff>
                  </from>
                  <to>
                    <xdr:col>11</xdr:col>
                    <xdr:colOff>514350</xdr:colOff>
                    <xdr:row>38</xdr:row>
                    <xdr:rowOff>0</xdr:rowOff>
                  </to>
                </anchor>
              </controlPr>
            </control>
          </mc:Choice>
        </mc:AlternateContent>
        <mc:AlternateContent xmlns:mc="http://schemas.openxmlformats.org/markup-compatibility/2006">
          <mc:Choice Requires="x14">
            <control shapeId="98480" r:id="rId103" name="Check Box 176">
              <controlPr defaultSize="0" autoFill="0" autoLine="0" autoPict="0">
                <anchor moveWithCells="1">
                  <from>
                    <xdr:col>11</xdr:col>
                    <xdr:colOff>142875</xdr:colOff>
                    <xdr:row>38</xdr:row>
                    <xdr:rowOff>0</xdr:rowOff>
                  </from>
                  <to>
                    <xdr:col>11</xdr:col>
                    <xdr:colOff>514350</xdr:colOff>
                    <xdr:row>39</xdr:row>
                    <xdr:rowOff>0</xdr:rowOff>
                  </to>
                </anchor>
              </controlPr>
            </control>
          </mc:Choice>
        </mc:AlternateContent>
        <mc:AlternateContent xmlns:mc="http://schemas.openxmlformats.org/markup-compatibility/2006">
          <mc:Choice Requires="x14">
            <control shapeId="98481" r:id="rId104" name="Check Box 177">
              <controlPr defaultSize="0" autoFill="0" autoLine="0" autoPict="0">
                <anchor moveWithCells="1">
                  <from>
                    <xdr:col>11</xdr:col>
                    <xdr:colOff>142875</xdr:colOff>
                    <xdr:row>39</xdr:row>
                    <xdr:rowOff>9525</xdr:rowOff>
                  </from>
                  <to>
                    <xdr:col>11</xdr:col>
                    <xdr:colOff>514350</xdr:colOff>
                    <xdr:row>40</xdr:row>
                    <xdr:rowOff>0</xdr:rowOff>
                  </to>
                </anchor>
              </controlPr>
            </control>
          </mc:Choice>
        </mc:AlternateContent>
        <mc:AlternateContent xmlns:mc="http://schemas.openxmlformats.org/markup-compatibility/2006">
          <mc:Choice Requires="x14">
            <control shapeId="98483" r:id="rId105" name="Check Box 179">
              <controlPr defaultSize="0" autoFill="0" autoLine="0" autoPict="0">
                <anchor moveWithCells="1">
                  <from>
                    <xdr:col>11</xdr:col>
                    <xdr:colOff>142875</xdr:colOff>
                    <xdr:row>40</xdr:row>
                    <xdr:rowOff>0</xdr:rowOff>
                  </from>
                  <to>
                    <xdr:col>11</xdr:col>
                    <xdr:colOff>514350</xdr:colOff>
                    <xdr:row>40</xdr:row>
                    <xdr:rowOff>219075</xdr:rowOff>
                  </to>
                </anchor>
              </controlPr>
            </control>
          </mc:Choice>
        </mc:AlternateContent>
        <mc:AlternateContent xmlns:mc="http://schemas.openxmlformats.org/markup-compatibility/2006">
          <mc:Choice Requires="x14">
            <control shapeId="98484" r:id="rId106" name="Check Box 180">
              <controlPr defaultSize="0" autoFill="0" autoLine="0" autoPict="0">
                <anchor moveWithCells="1">
                  <from>
                    <xdr:col>10</xdr:col>
                    <xdr:colOff>142875</xdr:colOff>
                    <xdr:row>13</xdr:row>
                    <xdr:rowOff>9525</xdr:rowOff>
                  </from>
                  <to>
                    <xdr:col>10</xdr:col>
                    <xdr:colOff>438150</xdr:colOff>
                    <xdr:row>13</xdr:row>
                    <xdr:rowOff>200025</xdr:rowOff>
                  </to>
                </anchor>
              </controlPr>
            </control>
          </mc:Choice>
        </mc:AlternateContent>
        <mc:AlternateContent xmlns:mc="http://schemas.openxmlformats.org/markup-compatibility/2006">
          <mc:Choice Requires="x14">
            <control shapeId="98485" r:id="rId107" name="Check Box 181">
              <controlPr defaultSize="0" autoFill="0" autoLine="0" autoPict="0">
                <anchor moveWithCells="1">
                  <from>
                    <xdr:col>10</xdr:col>
                    <xdr:colOff>142875</xdr:colOff>
                    <xdr:row>14</xdr:row>
                    <xdr:rowOff>9525</xdr:rowOff>
                  </from>
                  <to>
                    <xdr:col>10</xdr:col>
                    <xdr:colOff>438150</xdr:colOff>
                    <xdr:row>14</xdr:row>
                    <xdr:rowOff>200025</xdr:rowOff>
                  </to>
                </anchor>
              </controlPr>
            </control>
          </mc:Choice>
        </mc:AlternateContent>
        <mc:AlternateContent xmlns:mc="http://schemas.openxmlformats.org/markup-compatibility/2006">
          <mc:Choice Requires="x14">
            <control shapeId="98486" r:id="rId108" name="Check Box 182">
              <controlPr defaultSize="0" autoFill="0" autoLine="0" autoPict="0">
                <anchor moveWithCells="1">
                  <from>
                    <xdr:col>10</xdr:col>
                    <xdr:colOff>142875</xdr:colOff>
                    <xdr:row>15</xdr:row>
                    <xdr:rowOff>9525</xdr:rowOff>
                  </from>
                  <to>
                    <xdr:col>10</xdr:col>
                    <xdr:colOff>438150</xdr:colOff>
                    <xdr:row>15</xdr:row>
                    <xdr:rowOff>200025</xdr:rowOff>
                  </to>
                </anchor>
              </controlPr>
            </control>
          </mc:Choice>
        </mc:AlternateContent>
        <mc:AlternateContent xmlns:mc="http://schemas.openxmlformats.org/markup-compatibility/2006">
          <mc:Choice Requires="x14">
            <control shapeId="98487" r:id="rId109" name="Check Box 183">
              <controlPr defaultSize="0" autoFill="0" autoLine="0" autoPict="0">
                <anchor moveWithCells="1">
                  <from>
                    <xdr:col>11</xdr:col>
                    <xdr:colOff>142875</xdr:colOff>
                    <xdr:row>19</xdr:row>
                    <xdr:rowOff>28575</xdr:rowOff>
                  </from>
                  <to>
                    <xdr:col>11</xdr:col>
                    <xdr:colOff>523875</xdr:colOff>
                    <xdr:row>19</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AG79"/>
  <sheetViews>
    <sheetView showGridLines="0" view="pageBreakPreview" zoomScaleNormal="100" zoomScaleSheetLayoutView="100" workbookViewId="0">
      <selection activeCell="B6" sqref="B6:C6"/>
    </sheetView>
  </sheetViews>
  <sheetFormatPr defaultColWidth="9" defaultRowHeight="13.5"/>
  <cols>
    <col min="1" max="1" width="9" style="109"/>
    <col min="2" max="3" width="7.625" style="109" customWidth="1"/>
    <col min="4" max="4" width="12.125" style="110" customWidth="1"/>
    <col min="5" max="5" width="23.375" style="109" customWidth="1"/>
    <col min="6" max="6" width="15.5" style="109" customWidth="1"/>
    <col min="7" max="8" width="7.625" style="109" customWidth="1"/>
    <col min="9" max="9" width="9" style="109" customWidth="1"/>
    <col min="10" max="11" width="7.125" style="109" customWidth="1"/>
    <col min="12" max="12" width="6.625" style="109" customWidth="1"/>
    <col min="13" max="13" width="3.125" style="109" customWidth="1"/>
    <col min="14" max="14" width="3" style="109" customWidth="1"/>
    <col min="15" max="15" width="9" style="109" customWidth="1"/>
    <col min="16" max="18" width="10.625" style="109" customWidth="1"/>
    <col min="19" max="19" width="2.625" style="109" customWidth="1"/>
    <col min="20" max="20" width="7.25" style="109" customWidth="1"/>
    <col min="21" max="22" width="8.75" style="109" customWidth="1"/>
    <col min="23" max="24" width="8" style="109" customWidth="1"/>
    <col min="25" max="25" width="12.875" style="109" customWidth="1"/>
    <col min="26" max="26" width="12.625" style="109" customWidth="1"/>
    <col min="27" max="33" width="11.625" style="109" customWidth="1"/>
    <col min="34" max="44" width="9" style="109" customWidth="1"/>
    <col min="45" max="16384" width="9" style="109"/>
  </cols>
  <sheetData>
    <row r="1" spans="2:33" s="59" customFormat="1" ht="30" customHeight="1">
      <c r="B1" s="497" t="s">
        <v>346</v>
      </c>
      <c r="C1" s="497"/>
      <c r="D1" s="497"/>
      <c r="E1" s="497"/>
      <c r="F1" s="497"/>
      <c r="G1" s="497"/>
      <c r="H1" s="497"/>
      <c r="I1" s="336"/>
      <c r="J1" s="336"/>
      <c r="K1" s="336"/>
      <c r="L1" s="336"/>
      <c r="O1" s="60"/>
      <c r="P1" s="60"/>
      <c r="Q1" s="60"/>
      <c r="R1" s="60"/>
      <c r="S1" s="60"/>
      <c r="T1" s="60"/>
      <c r="U1" s="60"/>
      <c r="V1" s="60"/>
      <c r="W1" s="60"/>
      <c r="X1" s="60"/>
      <c r="Y1" s="60"/>
      <c r="Z1" s="60"/>
      <c r="AA1" s="60"/>
      <c r="AB1" s="60"/>
      <c r="AC1" s="60"/>
      <c r="AD1" s="60"/>
      <c r="AE1" s="60"/>
      <c r="AF1" s="60"/>
      <c r="AG1" s="60"/>
    </row>
    <row r="2" spans="2:33" s="59" customFormat="1" ht="30" customHeight="1">
      <c r="B2" s="323"/>
      <c r="C2" s="323"/>
      <c r="D2" s="323"/>
      <c r="E2" s="323"/>
      <c r="F2" s="323"/>
      <c r="G2" s="323"/>
      <c r="H2" s="323"/>
      <c r="I2" s="336"/>
      <c r="J2" s="336"/>
      <c r="K2" s="336"/>
      <c r="L2" s="336"/>
      <c r="O2" s="60"/>
      <c r="P2" s="60"/>
      <c r="Q2" s="60"/>
      <c r="R2" s="60"/>
      <c r="S2" s="60"/>
      <c r="T2" s="60"/>
      <c r="U2" s="60"/>
      <c r="V2" s="60"/>
      <c r="W2" s="60"/>
      <c r="X2" s="60"/>
      <c r="Y2" s="60"/>
      <c r="Z2" s="60"/>
      <c r="AA2" s="60"/>
      <c r="AB2" s="60"/>
      <c r="AC2" s="60"/>
      <c r="AD2" s="60"/>
      <c r="AE2" s="60"/>
      <c r="AF2" s="60"/>
      <c r="AG2" s="60"/>
    </row>
    <row r="3" spans="2:33" s="65" customFormat="1" ht="21.75" customHeight="1">
      <c r="C3" s="49"/>
      <c r="D3" s="50"/>
      <c r="E3" s="49"/>
      <c r="F3" s="49"/>
      <c r="G3" s="49"/>
      <c r="H3" s="50"/>
      <c r="I3" s="324"/>
      <c r="J3" s="555"/>
      <c r="K3" s="555"/>
      <c r="L3" s="95"/>
      <c r="O3" s="49"/>
      <c r="P3" s="49"/>
      <c r="Q3" s="49"/>
      <c r="R3" s="49"/>
      <c r="S3" s="49"/>
      <c r="T3" s="49"/>
      <c r="U3" s="49"/>
      <c r="V3" s="49"/>
      <c r="W3" s="49"/>
      <c r="X3" s="49"/>
      <c r="Y3" s="49"/>
      <c r="Z3" s="49"/>
      <c r="AA3" s="49"/>
      <c r="AB3" s="329"/>
      <c r="AC3" s="49"/>
      <c r="AD3" s="49"/>
      <c r="AE3" s="49"/>
      <c r="AF3" s="49"/>
      <c r="AG3" s="49"/>
    </row>
    <row r="4" spans="2:33" s="65" customFormat="1" ht="21.75" customHeight="1" thickBot="1">
      <c r="B4" s="63" t="s">
        <v>370</v>
      </c>
      <c r="C4" s="63"/>
      <c r="D4" s="64"/>
      <c r="H4" s="50"/>
      <c r="I4" s="324"/>
      <c r="J4" s="94"/>
      <c r="K4" s="94"/>
      <c r="L4" s="95"/>
      <c r="O4" s="49"/>
      <c r="P4" s="49"/>
      <c r="Q4" s="330"/>
      <c r="R4" s="331"/>
      <c r="S4" s="49"/>
      <c r="T4" s="49"/>
      <c r="U4" s="49"/>
      <c r="V4" s="49"/>
      <c r="W4" s="49"/>
      <c r="X4" s="49"/>
      <c r="Y4" s="49"/>
      <c r="Z4" s="49"/>
      <c r="AA4" s="49"/>
      <c r="AB4" s="329"/>
      <c r="AC4" s="49"/>
      <c r="AD4" s="49"/>
      <c r="AE4" s="49"/>
      <c r="AF4" s="49"/>
      <c r="AG4" s="49"/>
    </row>
    <row r="5" spans="2:33" s="65" customFormat="1" ht="35.25" customHeight="1" thickBot="1">
      <c r="B5" s="546" t="s">
        <v>42</v>
      </c>
      <c r="C5" s="547"/>
      <c r="D5" s="98" t="s">
        <v>43</v>
      </c>
      <c r="E5" s="338" t="s">
        <v>63</v>
      </c>
      <c r="F5" s="338" t="s">
        <v>64</v>
      </c>
      <c r="G5" s="547" t="s">
        <v>62</v>
      </c>
      <c r="H5" s="550"/>
      <c r="O5" s="49"/>
      <c r="P5" s="49"/>
      <c r="Q5" s="329"/>
      <c r="R5" s="329"/>
      <c r="S5" s="49"/>
      <c r="T5" s="49"/>
      <c r="U5" s="49"/>
      <c r="V5" s="328"/>
      <c r="W5" s="328"/>
      <c r="X5" s="49"/>
      <c r="Y5" s="49"/>
      <c r="Z5" s="49"/>
      <c r="AA5" s="49"/>
      <c r="AB5" s="329"/>
      <c r="AC5" s="49"/>
      <c r="AD5" s="49"/>
      <c r="AE5" s="49"/>
      <c r="AF5" s="49"/>
      <c r="AG5" s="49"/>
    </row>
    <row r="6" spans="2:33" s="65" customFormat="1" ht="21.75" customHeight="1">
      <c r="B6" s="548"/>
      <c r="C6" s="549"/>
      <c r="D6" s="337"/>
      <c r="E6" s="9"/>
      <c r="F6" s="339"/>
      <c r="G6" s="733"/>
      <c r="H6" s="734"/>
      <c r="O6" s="49"/>
      <c r="P6" s="49"/>
      <c r="Q6" s="49"/>
      <c r="R6" s="49"/>
      <c r="S6" s="49"/>
      <c r="T6" s="49"/>
      <c r="U6" s="50"/>
      <c r="V6" s="49"/>
      <c r="W6" s="49"/>
      <c r="X6" s="49"/>
      <c r="Y6" s="49"/>
      <c r="Z6" s="49"/>
      <c r="AA6" s="49"/>
      <c r="AB6" s="49"/>
      <c r="AC6" s="49"/>
      <c r="AD6" s="49"/>
      <c r="AE6" s="49"/>
      <c r="AF6" s="49"/>
      <c r="AG6" s="49"/>
    </row>
    <row r="7" spans="2:33" s="65" customFormat="1" ht="21.75" customHeight="1">
      <c r="B7" s="534"/>
      <c r="C7" s="535"/>
      <c r="D7" s="20"/>
      <c r="E7" s="10"/>
      <c r="F7" s="340"/>
      <c r="G7" s="735"/>
      <c r="H7" s="736"/>
      <c r="O7" s="49"/>
      <c r="P7" s="49"/>
      <c r="Q7" s="49"/>
      <c r="R7" s="49"/>
      <c r="S7" s="49"/>
      <c r="T7" s="49"/>
      <c r="U7" s="49"/>
      <c r="V7" s="49"/>
      <c r="W7" s="49"/>
      <c r="X7" s="49"/>
      <c r="Y7" s="49"/>
      <c r="Z7" s="49"/>
      <c r="AA7" s="49"/>
      <c r="AB7" s="49"/>
      <c r="AC7" s="49"/>
      <c r="AD7" s="49"/>
      <c r="AE7" s="49"/>
      <c r="AF7" s="49"/>
      <c r="AG7" s="49"/>
    </row>
    <row r="8" spans="2:33" s="65" customFormat="1" ht="21.75" customHeight="1">
      <c r="B8" s="534"/>
      <c r="C8" s="535"/>
      <c r="D8" s="20"/>
      <c r="E8" s="10"/>
      <c r="F8" s="340"/>
      <c r="G8" s="735"/>
      <c r="H8" s="736"/>
      <c r="O8" s="49"/>
      <c r="P8" s="49"/>
      <c r="Q8" s="49"/>
      <c r="R8" s="49"/>
      <c r="S8" s="49"/>
      <c r="T8" s="553"/>
      <c r="U8" s="553"/>
      <c r="V8" s="554"/>
      <c r="W8" s="551"/>
      <c r="X8" s="551"/>
      <c r="Y8" s="551"/>
      <c r="Z8" s="551"/>
      <c r="AA8" s="49"/>
      <c r="AB8" s="552"/>
      <c r="AC8" s="552"/>
      <c r="AD8" s="49"/>
      <c r="AE8" s="49"/>
      <c r="AF8" s="49"/>
      <c r="AG8" s="49"/>
    </row>
    <row r="9" spans="2:33" s="65" customFormat="1" ht="21.75" customHeight="1">
      <c r="B9" s="534"/>
      <c r="C9" s="535"/>
      <c r="D9" s="20"/>
      <c r="E9" s="10"/>
      <c r="F9" s="340"/>
      <c r="G9" s="735"/>
      <c r="H9" s="736"/>
      <c r="O9" s="49"/>
      <c r="P9" s="49"/>
      <c r="Q9" s="49"/>
      <c r="R9" s="49"/>
      <c r="S9" s="49"/>
      <c r="T9" s="553"/>
      <c r="U9" s="553"/>
      <c r="V9" s="551"/>
      <c r="W9" s="50"/>
      <c r="X9" s="50"/>
      <c r="Y9" s="50"/>
      <c r="Z9" s="50"/>
      <c r="AA9" s="49"/>
      <c r="AB9" s="332"/>
      <c r="AC9" s="332"/>
      <c r="AD9" s="49"/>
      <c r="AE9" s="49"/>
      <c r="AF9" s="49"/>
      <c r="AG9" s="49"/>
    </row>
    <row r="10" spans="2:33" s="65" customFormat="1" ht="21.75" customHeight="1">
      <c r="B10" s="534"/>
      <c r="C10" s="535"/>
      <c r="D10" s="20"/>
      <c r="E10" s="10"/>
      <c r="F10" s="340"/>
      <c r="G10" s="735"/>
      <c r="H10" s="736"/>
      <c r="O10" s="49"/>
      <c r="P10" s="49"/>
      <c r="Q10" s="49"/>
      <c r="R10" s="49"/>
      <c r="S10" s="49"/>
      <c r="T10" s="551"/>
      <c r="U10" s="551"/>
      <c r="V10" s="106"/>
      <c r="W10" s="106"/>
      <c r="X10" s="106"/>
      <c r="Y10" s="256"/>
      <c r="Z10" s="256"/>
      <c r="AA10" s="49"/>
      <c r="AB10" s="333"/>
      <c r="AC10" s="333"/>
      <c r="AD10" s="49"/>
      <c r="AE10" s="49"/>
      <c r="AF10" s="49"/>
      <c r="AG10" s="49"/>
    </row>
    <row r="11" spans="2:33" s="65" customFormat="1" ht="21.75" customHeight="1">
      <c r="B11" s="534"/>
      <c r="C11" s="535"/>
      <c r="D11" s="20"/>
      <c r="E11" s="10"/>
      <c r="F11" s="340"/>
      <c r="G11" s="735"/>
      <c r="H11" s="736"/>
      <c r="I11" s="49"/>
      <c r="J11" s="49"/>
      <c r="O11" s="49"/>
      <c r="P11" s="49"/>
      <c r="Q11" s="49"/>
      <c r="R11" s="49"/>
      <c r="S11" s="49"/>
      <c r="T11" s="49"/>
      <c r="U11" s="49"/>
      <c r="V11" s="49"/>
      <c r="W11" s="49"/>
      <c r="X11" s="49"/>
      <c r="Y11" s="551"/>
      <c r="Z11" s="551"/>
      <c r="AA11" s="49"/>
      <c r="AB11" s="552"/>
      <c r="AC11" s="552"/>
      <c r="AD11" s="49"/>
      <c r="AE11" s="49"/>
      <c r="AF11" s="49"/>
      <c r="AG11" s="49"/>
    </row>
    <row r="12" spans="2:33" s="65" customFormat="1" ht="21.75" customHeight="1">
      <c r="B12" s="534"/>
      <c r="C12" s="535"/>
      <c r="D12" s="20"/>
      <c r="E12" s="10"/>
      <c r="F12" s="340"/>
      <c r="G12" s="735"/>
      <c r="H12" s="736"/>
      <c r="I12" s="105"/>
      <c r="J12" s="105"/>
      <c r="O12" s="49"/>
      <c r="P12" s="49"/>
      <c r="Q12" s="49"/>
      <c r="R12" s="49"/>
      <c r="S12" s="49"/>
      <c r="T12" s="49"/>
      <c r="U12" s="49"/>
      <c r="V12" s="49"/>
      <c r="W12" s="49"/>
      <c r="X12" s="49"/>
      <c r="Y12" s="50"/>
      <c r="Z12" s="50"/>
      <c r="AA12" s="49"/>
      <c r="AB12" s="332"/>
      <c r="AC12" s="332"/>
      <c r="AD12" s="49"/>
      <c r="AE12" s="49"/>
      <c r="AF12" s="49"/>
      <c r="AG12" s="49"/>
    </row>
    <row r="13" spans="2:33" s="65" customFormat="1" ht="21.75" customHeight="1">
      <c r="B13" s="534"/>
      <c r="C13" s="535"/>
      <c r="D13" s="20"/>
      <c r="E13" s="10"/>
      <c r="F13" s="340"/>
      <c r="G13" s="735"/>
      <c r="H13" s="736"/>
      <c r="I13" s="50"/>
      <c r="J13" s="50"/>
      <c r="O13" s="49"/>
      <c r="P13" s="49"/>
      <c r="Q13" s="49"/>
      <c r="R13" s="49"/>
      <c r="S13" s="49"/>
      <c r="T13" s="49"/>
      <c r="U13" s="49"/>
      <c r="V13" s="49"/>
      <c r="W13" s="49"/>
      <c r="X13" s="49"/>
      <c r="Y13" s="329"/>
      <c r="Z13" s="334"/>
      <c r="AA13" s="49"/>
      <c r="AB13" s="333"/>
      <c r="AC13" s="335"/>
      <c r="AD13" s="49"/>
      <c r="AE13" s="49"/>
      <c r="AF13" s="49"/>
      <c r="AG13" s="49"/>
    </row>
    <row r="14" spans="2:33" s="65" customFormat="1" ht="21.75" customHeight="1">
      <c r="B14" s="534"/>
      <c r="C14" s="535"/>
      <c r="D14" s="20"/>
      <c r="E14" s="10"/>
      <c r="F14" s="340"/>
      <c r="G14" s="735"/>
      <c r="H14" s="736"/>
      <c r="I14" s="106"/>
      <c r="J14" s="106"/>
      <c r="O14" s="49"/>
      <c r="P14" s="49"/>
      <c r="Q14" s="49"/>
      <c r="R14" s="49"/>
      <c r="S14" s="49"/>
      <c r="T14" s="49"/>
      <c r="U14" s="49"/>
      <c r="V14" s="49"/>
      <c r="W14" s="49"/>
      <c r="X14" s="49"/>
      <c r="Y14" s="329"/>
      <c r="Z14" s="334"/>
      <c r="AA14" s="49"/>
      <c r="AB14" s="333"/>
      <c r="AC14" s="335"/>
      <c r="AD14" s="49"/>
      <c r="AE14" s="49"/>
      <c r="AF14" s="49"/>
      <c r="AG14" s="49"/>
    </row>
    <row r="15" spans="2:33" s="65" customFormat="1" ht="21.75" customHeight="1">
      <c r="B15" s="534"/>
      <c r="C15" s="535"/>
      <c r="D15" s="20"/>
      <c r="E15" s="10"/>
      <c r="F15" s="340"/>
      <c r="G15" s="735"/>
      <c r="H15" s="736"/>
      <c r="I15" s="49"/>
      <c r="J15" s="49"/>
      <c r="K15" s="49"/>
      <c r="L15" s="49"/>
      <c r="O15" s="49"/>
      <c r="P15" s="49"/>
      <c r="Q15" s="49"/>
      <c r="R15" s="49"/>
      <c r="S15" s="49"/>
      <c r="T15" s="49"/>
      <c r="U15" s="49"/>
      <c r="V15" s="49"/>
      <c r="W15" s="49"/>
      <c r="X15" s="49"/>
      <c r="Y15" s="329"/>
      <c r="Z15" s="334"/>
      <c r="AA15" s="49"/>
      <c r="AB15" s="333"/>
      <c r="AC15" s="335"/>
      <c r="AD15" s="49"/>
      <c r="AE15" s="49"/>
      <c r="AF15" s="49"/>
      <c r="AG15" s="49"/>
    </row>
    <row r="16" spans="2:33" s="65" customFormat="1" ht="21.75" customHeight="1">
      <c r="B16" s="534"/>
      <c r="C16" s="535"/>
      <c r="D16" s="20"/>
      <c r="E16" s="10"/>
      <c r="F16" s="340"/>
      <c r="G16" s="735"/>
      <c r="H16" s="736"/>
      <c r="O16" s="49"/>
      <c r="P16" s="49"/>
      <c r="Q16" s="49"/>
      <c r="R16" s="49"/>
      <c r="S16" s="49"/>
      <c r="T16" s="49"/>
      <c r="U16" s="49"/>
      <c r="V16" s="49"/>
      <c r="W16" s="49"/>
      <c r="X16" s="49"/>
      <c r="Y16" s="329"/>
      <c r="Z16" s="334"/>
      <c r="AA16" s="49"/>
      <c r="AB16" s="333"/>
      <c r="AC16" s="335"/>
      <c r="AD16" s="49"/>
      <c r="AE16" s="49"/>
      <c r="AF16" s="49"/>
      <c r="AG16" s="49"/>
    </row>
    <row r="17" spans="2:33" s="65" customFormat="1" ht="21.75" customHeight="1">
      <c r="B17" s="534"/>
      <c r="C17" s="535"/>
      <c r="D17" s="20"/>
      <c r="E17" s="10"/>
      <c r="F17" s="340"/>
      <c r="G17" s="735"/>
      <c r="H17" s="736"/>
      <c r="O17" s="49"/>
      <c r="P17" s="49"/>
      <c r="Q17" s="49"/>
      <c r="R17" s="49"/>
      <c r="S17" s="49"/>
      <c r="T17" s="49"/>
      <c r="U17" s="49"/>
      <c r="V17" s="49"/>
      <c r="W17" s="49"/>
      <c r="X17" s="49"/>
      <c r="Y17" s="49"/>
      <c r="Z17" s="49"/>
      <c r="AA17" s="49"/>
      <c r="AB17" s="49"/>
      <c r="AC17" s="49"/>
      <c r="AD17" s="49"/>
      <c r="AE17" s="49"/>
      <c r="AF17" s="49"/>
      <c r="AG17" s="49"/>
    </row>
    <row r="18" spans="2:33" s="65" customFormat="1" ht="21.75" customHeight="1">
      <c r="B18" s="534"/>
      <c r="C18" s="535"/>
      <c r="D18" s="20"/>
      <c r="E18" s="10"/>
      <c r="F18" s="340"/>
      <c r="G18" s="735"/>
      <c r="H18" s="736"/>
      <c r="I18" s="109"/>
      <c r="J18" s="111"/>
      <c r="K18" s="111"/>
      <c r="L18" s="111"/>
      <c r="M18" s="111"/>
      <c r="O18" s="49"/>
      <c r="P18" s="49"/>
      <c r="Q18" s="49"/>
      <c r="R18" s="49"/>
      <c r="S18" s="49"/>
      <c r="T18" s="49"/>
      <c r="U18" s="49"/>
      <c r="V18" s="49"/>
      <c r="W18" s="49"/>
      <c r="X18" s="49"/>
      <c r="Y18" s="49"/>
      <c r="Z18" s="49"/>
      <c r="AA18" s="49"/>
      <c r="AB18" s="49"/>
      <c r="AC18" s="49"/>
      <c r="AD18" s="49"/>
      <c r="AE18" s="49"/>
      <c r="AF18" s="49"/>
      <c r="AG18" s="49"/>
    </row>
    <row r="19" spans="2:33" s="65" customFormat="1" ht="21.75" customHeight="1">
      <c r="B19" s="534"/>
      <c r="C19" s="535"/>
      <c r="D19" s="20"/>
      <c r="E19" s="10"/>
      <c r="F19" s="340"/>
      <c r="G19" s="735"/>
      <c r="H19" s="736"/>
      <c r="I19" s="109"/>
      <c r="J19" s="109"/>
      <c r="K19" s="111"/>
      <c r="L19" s="111"/>
      <c r="M19" s="109"/>
    </row>
    <row r="20" spans="2:33" s="65" customFormat="1" ht="21.75" customHeight="1" thickBot="1">
      <c r="B20" s="536"/>
      <c r="C20" s="537"/>
      <c r="D20" s="21"/>
      <c r="E20" s="11"/>
      <c r="F20" s="341"/>
      <c r="G20" s="737"/>
      <c r="H20" s="738"/>
      <c r="I20" s="109"/>
      <c r="J20" s="109"/>
      <c r="K20" s="109"/>
      <c r="L20" s="109"/>
      <c r="M20" s="109"/>
      <c r="T20" s="256"/>
      <c r="U20" s="256"/>
    </row>
    <row r="21" spans="2:33" s="65" customFormat="1" ht="21.95" customHeight="1">
      <c r="B21" s="109"/>
      <c r="C21" s="109"/>
      <c r="D21" s="110"/>
      <c r="E21" s="109"/>
      <c r="F21" s="109"/>
      <c r="G21" s="109"/>
      <c r="H21" s="109"/>
      <c r="I21" s="109"/>
      <c r="J21" s="109"/>
      <c r="K21" s="109"/>
      <c r="L21" s="109"/>
      <c r="M21" s="109"/>
    </row>
    <row r="22" spans="2:33" s="65" customFormat="1" ht="12.75" customHeight="1">
      <c r="B22" s="109"/>
      <c r="C22" s="109"/>
      <c r="D22" s="110"/>
      <c r="E22" s="109"/>
      <c r="F22" s="109"/>
      <c r="G22" s="109"/>
      <c r="H22" s="109"/>
      <c r="I22" s="109"/>
      <c r="J22" s="109"/>
      <c r="K22" s="109"/>
      <c r="L22" s="109"/>
      <c r="M22" s="109"/>
    </row>
    <row r="23" spans="2:33" s="65" customFormat="1" ht="21.95" customHeight="1">
      <c r="B23" s="109"/>
      <c r="C23" s="109"/>
      <c r="D23" s="110"/>
      <c r="E23" s="109"/>
      <c r="F23" s="109"/>
      <c r="G23" s="109"/>
      <c r="H23" s="109"/>
      <c r="I23" s="109"/>
      <c r="J23" s="109"/>
      <c r="K23" s="109"/>
      <c r="L23" s="109"/>
      <c r="M23" s="109"/>
    </row>
    <row r="24" spans="2:33" s="65" customFormat="1" ht="12" customHeight="1">
      <c r="B24" s="109"/>
      <c r="C24" s="109"/>
      <c r="D24" s="110"/>
      <c r="E24" s="109"/>
      <c r="F24" s="109"/>
      <c r="G24" s="109"/>
      <c r="H24" s="109"/>
      <c r="I24" s="109"/>
      <c r="J24" s="109"/>
      <c r="K24" s="109"/>
      <c r="L24" s="109"/>
      <c r="M24" s="109"/>
    </row>
    <row r="25" spans="2:33" s="65" customFormat="1" ht="21.95" customHeight="1" thickBot="1">
      <c r="B25" s="63" t="s">
        <v>216</v>
      </c>
      <c r="C25" s="63"/>
      <c r="D25" s="64"/>
      <c r="G25" s="99"/>
      <c r="I25" s="109"/>
      <c r="J25" s="109"/>
      <c r="K25" s="109"/>
      <c r="L25" s="109"/>
      <c r="M25" s="109"/>
    </row>
    <row r="26" spans="2:33" s="65" customFormat="1" ht="20.100000000000001" customHeight="1">
      <c r="B26" s="538" t="s">
        <v>71</v>
      </c>
      <c r="C26" s="539"/>
      <c r="D26" s="544" t="s">
        <v>195</v>
      </c>
      <c r="E26" s="529" t="s">
        <v>306</v>
      </c>
      <c r="F26" s="530"/>
      <c r="G26" s="531"/>
      <c r="I26" s="109"/>
      <c r="J26" s="109"/>
      <c r="K26" s="109"/>
      <c r="L26" s="109"/>
      <c r="M26" s="109"/>
    </row>
    <row r="27" spans="2:33" s="65" customFormat="1" ht="20.100000000000001" customHeight="1" thickBot="1">
      <c r="B27" s="540"/>
      <c r="C27" s="541"/>
      <c r="D27" s="545"/>
      <c r="E27" s="245" t="s">
        <v>49</v>
      </c>
      <c r="F27" s="368" t="s">
        <v>50</v>
      </c>
      <c r="G27" s="370"/>
      <c r="I27" s="109"/>
      <c r="J27" s="109"/>
      <c r="K27" s="109"/>
      <c r="L27" s="109"/>
      <c r="M27" s="109"/>
    </row>
    <row r="28" spans="2:33" s="65" customFormat="1" ht="24.95" customHeight="1" thickBot="1">
      <c r="B28" s="542" t="s">
        <v>51</v>
      </c>
      <c r="C28" s="543"/>
      <c r="D28" s="143">
        <f>MAX($F$6:$F$20)</f>
        <v>0</v>
      </c>
      <c r="E28" s="254">
        <f>1*0.034*$D$28</f>
        <v>0</v>
      </c>
      <c r="F28" s="532">
        <f>1*0.034*$D$28</f>
        <v>0</v>
      </c>
      <c r="G28" s="533"/>
      <c r="I28" s="109"/>
      <c r="J28" s="109"/>
      <c r="K28" s="109"/>
      <c r="L28" s="109"/>
      <c r="M28" s="109"/>
    </row>
    <row r="29" spans="2:33" s="65" customFormat="1" ht="20.100000000000001" customHeight="1">
      <c r="B29" s="109"/>
      <c r="I29" s="109"/>
      <c r="J29" s="109"/>
      <c r="K29" s="109"/>
      <c r="L29" s="109"/>
      <c r="M29" s="109"/>
    </row>
    <row r="30" spans="2:33" s="65" customFormat="1" ht="20.100000000000001" customHeight="1">
      <c r="B30" s="109"/>
      <c r="C30" s="109"/>
      <c r="D30" s="110"/>
      <c r="E30" s="109"/>
      <c r="F30" s="109"/>
      <c r="G30" s="109"/>
      <c r="H30" s="109"/>
      <c r="I30" s="109"/>
      <c r="J30" s="109"/>
      <c r="K30" s="109"/>
      <c r="L30" s="109"/>
      <c r="M30" s="109"/>
    </row>
    <row r="31" spans="2:33" s="65" customFormat="1" ht="18" customHeight="1">
      <c r="B31" s="109"/>
      <c r="C31" s="109"/>
      <c r="D31" s="110"/>
      <c r="E31" s="109"/>
      <c r="F31" s="109"/>
      <c r="G31" s="109"/>
      <c r="H31" s="109"/>
      <c r="I31" s="109"/>
      <c r="J31" s="109"/>
      <c r="K31" s="109"/>
      <c r="L31" s="109"/>
      <c r="M31" s="109"/>
    </row>
    <row r="32" spans="2:33" s="65" customFormat="1" ht="16.5" customHeight="1">
      <c r="B32" s="109"/>
      <c r="C32" s="109"/>
      <c r="D32" s="110"/>
      <c r="E32" s="109"/>
      <c r="F32" s="109"/>
      <c r="G32" s="109"/>
      <c r="H32" s="109"/>
      <c r="I32" s="109"/>
      <c r="J32" s="109"/>
      <c r="K32" s="109"/>
      <c r="L32" s="109"/>
      <c r="M32" s="109"/>
    </row>
    <row r="33" spans="2:13" s="65" customFormat="1" ht="16.5" customHeight="1">
      <c r="B33" s="109"/>
      <c r="C33" s="109"/>
      <c r="D33" s="110"/>
      <c r="E33" s="109"/>
      <c r="F33" s="109"/>
      <c r="G33" s="109"/>
      <c r="H33" s="109"/>
      <c r="I33" s="109"/>
      <c r="J33" s="109"/>
      <c r="K33" s="109"/>
      <c r="L33" s="109"/>
      <c r="M33" s="109"/>
    </row>
    <row r="34" spans="2:13" s="65" customFormat="1" ht="24.95" customHeight="1">
      <c r="B34" s="109"/>
      <c r="C34" s="109"/>
      <c r="D34" s="110"/>
      <c r="E34" s="109"/>
      <c r="F34" s="109"/>
      <c r="G34" s="109"/>
      <c r="H34" s="109"/>
      <c r="I34" s="109"/>
      <c r="J34" s="109"/>
      <c r="K34" s="109"/>
      <c r="L34" s="109"/>
      <c r="M34" s="109"/>
    </row>
    <row r="35" spans="2:13" s="65" customFormat="1" ht="12.75" customHeight="1">
      <c r="B35" s="109"/>
      <c r="C35" s="109"/>
      <c r="D35" s="110"/>
      <c r="E35" s="109"/>
      <c r="F35" s="109"/>
      <c r="G35" s="109"/>
      <c r="H35" s="109"/>
      <c r="I35" s="109"/>
      <c r="J35" s="109"/>
      <c r="K35" s="109"/>
      <c r="L35" s="109"/>
      <c r="M35" s="109"/>
    </row>
    <row r="36" spans="2:13" s="65" customFormat="1" ht="24.75" customHeight="1">
      <c r="B36" s="109"/>
      <c r="C36" s="109"/>
      <c r="D36" s="110"/>
      <c r="E36" s="109"/>
      <c r="F36" s="109"/>
      <c r="G36" s="109"/>
      <c r="H36" s="109"/>
      <c r="I36" s="109"/>
      <c r="J36" s="109"/>
      <c r="K36" s="109"/>
      <c r="L36" s="109"/>
      <c r="M36" s="109"/>
    </row>
    <row r="37" spans="2:13" s="65" customFormat="1" ht="20.100000000000001" customHeight="1">
      <c r="B37" s="109"/>
      <c r="C37" s="109"/>
      <c r="D37" s="110"/>
      <c r="E37" s="109"/>
      <c r="F37" s="109"/>
      <c r="G37" s="109"/>
      <c r="H37" s="109"/>
      <c r="I37" s="109"/>
      <c r="J37" s="109"/>
      <c r="K37" s="109"/>
      <c r="L37" s="109"/>
      <c r="M37" s="109"/>
    </row>
    <row r="38" spans="2:13" s="65" customFormat="1" ht="20.100000000000001" customHeight="1">
      <c r="B38" s="109"/>
      <c r="C38" s="109"/>
      <c r="D38" s="110"/>
      <c r="E38" s="109"/>
      <c r="F38" s="109"/>
      <c r="G38" s="109"/>
      <c r="H38" s="109"/>
      <c r="I38" s="109"/>
      <c r="J38" s="109"/>
      <c r="K38" s="109"/>
      <c r="L38" s="109"/>
      <c r="M38" s="109"/>
    </row>
    <row r="39" spans="2:13" s="65" customFormat="1" ht="20.100000000000001" customHeight="1">
      <c r="B39" s="109"/>
      <c r="C39" s="109"/>
      <c r="D39" s="110"/>
      <c r="E39" s="109"/>
      <c r="F39" s="109"/>
      <c r="G39" s="109"/>
      <c r="H39" s="109"/>
      <c r="I39" s="109"/>
      <c r="J39" s="109"/>
      <c r="K39" s="109"/>
      <c r="L39" s="109"/>
      <c r="M39" s="109"/>
    </row>
    <row r="40" spans="2:13" s="65" customFormat="1" ht="20.100000000000001" customHeight="1">
      <c r="B40" s="109"/>
      <c r="C40" s="109"/>
      <c r="D40" s="110"/>
      <c r="E40" s="109"/>
      <c r="F40" s="109"/>
      <c r="G40" s="109"/>
      <c r="H40" s="109"/>
      <c r="I40" s="109"/>
      <c r="J40" s="109"/>
      <c r="K40" s="109"/>
      <c r="L40" s="109"/>
      <c r="M40" s="109"/>
    </row>
    <row r="41" spans="2:13" s="65" customFormat="1" ht="20.100000000000001" customHeight="1">
      <c r="B41" s="109"/>
      <c r="C41" s="109"/>
      <c r="D41" s="110"/>
      <c r="E41" s="109"/>
      <c r="F41" s="109"/>
      <c r="G41" s="109"/>
      <c r="H41" s="109"/>
      <c r="I41" s="109"/>
      <c r="J41" s="109"/>
      <c r="K41" s="109"/>
      <c r="L41" s="109"/>
      <c r="M41" s="109"/>
    </row>
    <row r="42" spans="2:13" s="65" customFormat="1" ht="24.75" customHeight="1">
      <c r="B42" s="109"/>
      <c r="C42" s="109"/>
      <c r="D42" s="110"/>
      <c r="E42" s="109"/>
      <c r="F42" s="109"/>
      <c r="G42" s="109"/>
      <c r="H42" s="109"/>
      <c r="I42" s="109"/>
      <c r="J42" s="109"/>
      <c r="K42" s="109"/>
      <c r="L42" s="109"/>
      <c r="M42" s="109"/>
    </row>
    <row r="43" spans="2:13" s="65" customFormat="1" ht="20.100000000000001" customHeight="1">
      <c r="B43" s="109"/>
      <c r="C43" s="109"/>
      <c r="D43" s="110"/>
      <c r="E43" s="109"/>
      <c r="F43" s="109"/>
      <c r="G43" s="109"/>
      <c r="H43" s="109"/>
      <c r="I43" s="109"/>
      <c r="J43" s="109"/>
      <c r="K43" s="109"/>
      <c r="L43" s="109"/>
      <c r="M43" s="109"/>
    </row>
    <row r="44" spans="2:13" s="65" customFormat="1" ht="20.100000000000001" customHeight="1">
      <c r="B44" s="109"/>
      <c r="C44" s="109"/>
      <c r="D44" s="110"/>
      <c r="E44" s="109"/>
      <c r="F44" s="109"/>
      <c r="G44" s="109"/>
      <c r="H44" s="109"/>
      <c r="I44" s="109"/>
      <c r="J44" s="109"/>
      <c r="K44" s="109"/>
      <c r="L44" s="109"/>
      <c r="M44" s="109"/>
    </row>
    <row r="45" spans="2:13" s="65" customFormat="1" ht="20.100000000000001" customHeight="1">
      <c r="B45" s="109"/>
      <c r="C45" s="109"/>
      <c r="D45" s="110"/>
      <c r="E45" s="109"/>
      <c r="F45" s="109"/>
      <c r="G45" s="109"/>
      <c r="H45" s="109"/>
      <c r="I45" s="109"/>
      <c r="J45" s="109"/>
      <c r="K45" s="109"/>
      <c r="L45" s="109"/>
      <c r="M45" s="109"/>
    </row>
    <row r="46" spans="2:13" s="65" customFormat="1" ht="20.100000000000001" customHeight="1">
      <c r="B46" s="109"/>
      <c r="C46" s="109"/>
      <c r="D46" s="110"/>
      <c r="E46" s="109"/>
      <c r="F46" s="109"/>
      <c r="G46" s="109"/>
      <c r="H46" s="109"/>
      <c r="I46" s="109"/>
      <c r="J46" s="109"/>
      <c r="K46" s="109"/>
      <c r="L46" s="109"/>
      <c r="M46" s="109"/>
    </row>
    <row r="47" spans="2:13" s="65" customFormat="1" ht="20.100000000000001" customHeight="1">
      <c r="B47" s="109"/>
      <c r="C47" s="109"/>
      <c r="D47" s="110"/>
      <c r="E47" s="109"/>
      <c r="F47" s="109"/>
      <c r="G47" s="109"/>
      <c r="H47" s="109"/>
      <c r="I47" s="109"/>
      <c r="J47" s="109"/>
      <c r="K47" s="109"/>
      <c r="L47" s="109"/>
      <c r="M47" s="109"/>
    </row>
    <row r="48" spans="2:13" s="65" customFormat="1" ht="26.25" customHeight="1">
      <c r="B48" s="109"/>
      <c r="C48" s="109"/>
      <c r="D48" s="110"/>
      <c r="E48" s="109"/>
      <c r="F48" s="109"/>
      <c r="G48" s="109"/>
      <c r="H48" s="109"/>
      <c r="I48" s="109"/>
      <c r="J48" s="109"/>
      <c r="K48" s="109"/>
      <c r="L48" s="109"/>
      <c r="M48" s="109"/>
    </row>
    <row r="49" spans="2:13" s="65" customFormat="1" ht="24.95" customHeight="1">
      <c r="B49" s="109"/>
      <c r="C49" s="109"/>
      <c r="D49" s="110"/>
      <c r="E49" s="109"/>
      <c r="F49" s="109"/>
      <c r="G49" s="109"/>
      <c r="H49" s="109"/>
      <c r="I49" s="109"/>
      <c r="J49" s="109"/>
      <c r="K49" s="109"/>
      <c r="L49" s="109"/>
      <c r="M49" s="109"/>
    </row>
    <row r="50" spans="2:13" s="65" customFormat="1" ht="17.25" customHeight="1">
      <c r="B50" s="109"/>
      <c r="C50" s="109"/>
      <c r="D50" s="110"/>
      <c r="E50" s="109"/>
      <c r="F50" s="109"/>
      <c r="G50" s="109"/>
      <c r="H50" s="109"/>
      <c r="I50" s="109"/>
      <c r="J50" s="109"/>
      <c r="K50" s="109"/>
      <c r="L50" s="109"/>
      <c r="M50" s="109"/>
    </row>
    <row r="51" spans="2:13" s="65" customFormat="1" ht="28.5" customHeight="1">
      <c r="B51" s="109"/>
      <c r="C51" s="109"/>
      <c r="D51" s="110"/>
      <c r="E51" s="109"/>
      <c r="F51" s="109"/>
      <c r="G51" s="109"/>
      <c r="H51" s="109"/>
      <c r="I51" s="109"/>
      <c r="J51" s="109"/>
      <c r="K51" s="109"/>
      <c r="L51" s="109"/>
      <c r="M51" s="109"/>
    </row>
    <row r="52" spans="2:13" s="65" customFormat="1" ht="9.75" customHeight="1">
      <c r="B52" s="109"/>
      <c r="C52" s="109"/>
      <c r="D52" s="110"/>
      <c r="E52" s="109"/>
      <c r="F52" s="109"/>
      <c r="G52" s="109"/>
      <c r="H52" s="109"/>
      <c r="I52" s="109"/>
      <c r="J52" s="109"/>
      <c r="K52" s="109"/>
      <c r="L52" s="109"/>
      <c r="M52" s="109"/>
    </row>
    <row r="53" spans="2:13" s="65" customFormat="1" ht="21" customHeight="1">
      <c r="B53" s="109"/>
      <c r="C53" s="109"/>
      <c r="D53" s="110"/>
      <c r="E53" s="109"/>
      <c r="F53" s="109"/>
      <c r="G53" s="109"/>
      <c r="H53" s="109"/>
      <c r="I53" s="109"/>
      <c r="J53" s="109"/>
      <c r="K53" s="109"/>
      <c r="L53" s="109"/>
      <c r="M53" s="109"/>
    </row>
    <row r="54" spans="2:13" s="65" customFormat="1" ht="20.25" customHeight="1">
      <c r="B54" s="109"/>
      <c r="C54" s="109"/>
      <c r="D54" s="110"/>
      <c r="E54" s="109"/>
      <c r="F54" s="109"/>
      <c r="G54" s="109"/>
      <c r="H54" s="109"/>
      <c r="I54" s="109"/>
      <c r="J54" s="109"/>
      <c r="K54" s="109"/>
      <c r="L54" s="109"/>
      <c r="M54" s="109"/>
    </row>
    <row r="55" spans="2:13" s="65" customFormat="1" ht="27" customHeight="1">
      <c r="B55" s="109"/>
      <c r="C55" s="109"/>
      <c r="D55" s="110"/>
      <c r="E55" s="109"/>
      <c r="F55" s="109"/>
      <c r="G55" s="109"/>
      <c r="H55" s="109"/>
      <c r="I55" s="109"/>
      <c r="J55" s="109"/>
      <c r="K55" s="109"/>
      <c r="L55" s="109"/>
      <c r="M55" s="109"/>
    </row>
    <row r="56" spans="2:13" s="65" customFormat="1" ht="21" customHeight="1">
      <c r="B56" s="109"/>
      <c r="C56" s="109"/>
      <c r="D56" s="110"/>
      <c r="E56" s="109"/>
      <c r="F56" s="109"/>
      <c r="G56" s="109"/>
      <c r="H56" s="109"/>
      <c r="I56" s="109"/>
      <c r="J56" s="109"/>
      <c r="K56" s="109"/>
      <c r="L56" s="109"/>
      <c r="M56" s="109"/>
    </row>
    <row r="57" spans="2:13" s="65" customFormat="1" ht="28.5" customHeight="1">
      <c r="B57" s="109"/>
      <c r="C57" s="109"/>
      <c r="D57" s="110"/>
      <c r="E57" s="109"/>
      <c r="F57" s="109"/>
      <c r="G57" s="109"/>
      <c r="H57" s="109"/>
      <c r="I57" s="109"/>
      <c r="J57" s="109"/>
      <c r="K57" s="109"/>
      <c r="L57" s="109"/>
      <c r="M57" s="109"/>
    </row>
    <row r="58" spans="2:13" s="65" customFormat="1" ht="22.5" customHeight="1">
      <c r="B58" s="109"/>
      <c r="C58" s="109"/>
      <c r="D58" s="110"/>
      <c r="E58" s="109"/>
      <c r="F58" s="109"/>
      <c r="G58" s="109"/>
      <c r="H58" s="109"/>
      <c r="I58" s="109"/>
      <c r="J58" s="109"/>
      <c r="K58" s="109"/>
      <c r="L58" s="109"/>
      <c r="M58" s="109"/>
    </row>
    <row r="59" spans="2:13" s="65" customFormat="1" ht="20.25" customHeight="1">
      <c r="B59" s="109"/>
      <c r="C59" s="109"/>
      <c r="D59" s="110"/>
      <c r="E59" s="109"/>
      <c r="F59" s="109"/>
      <c r="G59" s="109"/>
      <c r="H59" s="109"/>
      <c r="I59" s="109"/>
      <c r="J59" s="109"/>
      <c r="K59" s="109"/>
      <c r="L59" s="109"/>
      <c r="M59" s="109"/>
    </row>
    <row r="60" spans="2:13" s="65" customFormat="1" ht="30" customHeight="1">
      <c r="B60" s="109"/>
      <c r="C60" s="109"/>
      <c r="D60" s="110"/>
      <c r="E60" s="109"/>
      <c r="F60" s="109"/>
      <c r="G60" s="109"/>
      <c r="H60" s="109"/>
      <c r="I60" s="109"/>
      <c r="J60" s="109"/>
      <c r="K60" s="109"/>
      <c r="L60" s="109"/>
      <c r="M60" s="109"/>
    </row>
    <row r="61" spans="2:13" s="65" customFormat="1" ht="21" customHeight="1">
      <c r="B61" s="109"/>
      <c r="C61" s="109"/>
      <c r="D61" s="110"/>
      <c r="E61" s="109"/>
      <c r="F61" s="109"/>
      <c r="G61" s="109"/>
      <c r="H61" s="109"/>
      <c r="I61" s="109"/>
      <c r="J61" s="109"/>
      <c r="K61" s="109"/>
      <c r="L61" s="109"/>
      <c r="M61" s="109"/>
    </row>
    <row r="62" spans="2:13" s="65" customFormat="1" ht="10.5" customHeight="1">
      <c r="B62" s="109"/>
      <c r="C62" s="109"/>
      <c r="D62" s="110"/>
      <c r="E62" s="109"/>
      <c r="F62" s="109"/>
      <c r="G62" s="109"/>
      <c r="H62" s="109"/>
      <c r="I62" s="109"/>
      <c r="J62" s="109"/>
      <c r="K62" s="109"/>
      <c r="L62" s="109"/>
      <c r="M62" s="109"/>
    </row>
    <row r="63" spans="2:13" s="65" customFormat="1" ht="30.75" customHeight="1">
      <c r="B63" s="109"/>
      <c r="C63" s="109"/>
      <c r="D63" s="110"/>
      <c r="E63" s="109"/>
      <c r="F63" s="109"/>
      <c r="G63" s="109"/>
      <c r="H63" s="109"/>
      <c r="I63" s="109"/>
      <c r="J63" s="109"/>
      <c r="K63" s="109"/>
      <c r="L63" s="109"/>
      <c r="M63" s="109"/>
    </row>
    <row r="64" spans="2:13" s="65" customFormat="1" ht="12" customHeight="1">
      <c r="B64" s="109"/>
      <c r="C64" s="109"/>
      <c r="D64" s="110"/>
      <c r="E64" s="109"/>
      <c r="F64" s="109"/>
      <c r="G64" s="109"/>
      <c r="H64" s="109"/>
      <c r="I64" s="109"/>
      <c r="J64" s="109"/>
      <c r="K64" s="109"/>
      <c r="L64" s="109"/>
      <c r="M64" s="109"/>
    </row>
    <row r="65" spans="2:29" s="65" customFormat="1" ht="24.95" customHeight="1">
      <c r="B65" s="109"/>
      <c r="C65" s="109"/>
      <c r="D65" s="110"/>
      <c r="E65" s="109"/>
      <c r="F65" s="109"/>
      <c r="G65" s="109"/>
      <c r="H65" s="109"/>
      <c r="I65" s="109"/>
      <c r="J65" s="109"/>
      <c r="K65" s="109"/>
      <c r="L65" s="109"/>
      <c r="M65" s="109"/>
    </row>
    <row r="66" spans="2:29" s="65" customFormat="1" ht="24.95" customHeight="1">
      <c r="B66" s="109"/>
      <c r="C66" s="109"/>
      <c r="D66" s="110"/>
      <c r="E66" s="109"/>
      <c r="F66" s="109"/>
      <c r="G66" s="109"/>
      <c r="H66" s="109"/>
      <c r="I66" s="109"/>
      <c r="J66" s="109"/>
      <c r="K66" s="109"/>
      <c r="L66" s="109"/>
      <c r="M66" s="109"/>
      <c r="T66" s="111"/>
      <c r="U66" s="111"/>
      <c r="V66" s="111"/>
      <c r="W66" s="111"/>
      <c r="X66" s="111"/>
      <c r="Y66" s="111"/>
      <c r="Z66" s="111"/>
      <c r="AA66" s="111"/>
      <c r="AB66" s="111"/>
      <c r="AC66" s="111"/>
    </row>
    <row r="67" spans="2:29" s="111" customFormat="1" ht="24.95" customHeight="1">
      <c r="B67" s="109"/>
      <c r="C67" s="109"/>
      <c r="D67" s="110"/>
      <c r="E67" s="109"/>
      <c r="F67" s="109"/>
      <c r="G67" s="109"/>
      <c r="H67" s="109"/>
      <c r="I67" s="109"/>
      <c r="J67" s="109"/>
      <c r="K67" s="109"/>
      <c r="L67" s="109"/>
      <c r="M67" s="109"/>
    </row>
    <row r="68" spans="2:29" s="111" customFormat="1" ht="24.95" customHeight="1">
      <c r="B68" s="109"/>
      <c r="C68" s="109"/>
      <c r="D68" s="110"/>
      <c r="E68" s="109"/>
      <c r="F68" s="109"/>
      <c r="G68" s="109"/>
      <c r="H68" s="109"/>
      <c r="I68" s="109"/>
      <c r="J68" s="109"/>
      <c r="K68" s="109"/>
      <c r="L68" s="109"/>
      <c r="M68" s="109"/>
      <c r="T68" s="109"/>
      <c r="U68" s="109"/>
      <c r="V68" s="109"/>
      <c r="W68" s="109"/>
      <c r="X68" s="109"/>
      <c r="Y68" s="109"/>
      <c r="Z68" s="109"/>
      <c r="AA68" s="109"/>
      <c r="AB68" s="109"/>
      <c r="AC68" s="109"/>
    </row>
    <row r="69" spans="2:29" ht="24.95" customHeight="1"/>
    <row r="70" spans="2:29" ht="24.95" customHeight="1"/>
    <row r="71" spans="2:29" ht="24.95" customHeight="1"/>
    <row r="72" spans="2:29" ht="24.95" customHeight="1"/>
    <row r="73" spans="2:29" ht="24.95" customHeight="1"/>
    <row r="74" spans="2:29" ht="24.95" customHeight="1"/>
    <row r="75" spans="2:29" ht="24.95" customHeight="1"/>
    <row r="76" spans="2:29" ht="24.95" customHeight="1"/>
    <row r="77" spans="2:29" ht="24.95" customHeight="1"/>
    <row r="78" spans="2:29" ht="24.95" customHeight="1"/>
    <row r="79" spans="2:29" ht="24.95" customHeight="1"/>
  </sheetData>
  <sheetProtection sheet="1" objects="1" scenarios="1" selectLockedCells="1"/>
  <mergeCells count="48">
    <mergeCell ref="J3:K3"/>
    <mergeCell ref="G6:H6"/>
    <mergeCell ref="G7:H7"/>
    <mergeCell ref="AB8:AC8"/>
    <mergeCell ref="T10:U10"/>
    <mergeCell ref="Y11:Z11"/>
    <mergeCell ref="AB11:AC11"/>
    <mergeCell ref="G8:H8"/>
    <mergeCell ref="G9:H9"/>
    <mergeCell ref="G10:H10"/>
    <mergeCell ref="G11:H11"/>
    <mergeCell ref="T8:U9"/>
    <mergeCell ref="V8:V9"/>
    <mergeCell ref="W8:X8"/>
    <mergeCell ref="B5:C5"/>
    <mergeCell ref="B6:C6"/>
    <mergeCell ref="B7:C7"/>
    <mergeCell ref="G5:H5"/>
    <mergeCell ref="Y8:Z8"/>
    <mergeCell ref="G17:H17"/>
    <mergeCell ref="G18:H18"/>
    <mergeCell ref="G19:H19"/>
    <mergeCell ref="G20:H20"/>
    <mergeCell ref="B8:C8"/>
    <mergeCell ref="B9:C9"/>
    <mergeCell ref="B10:C10"/>
    <mergeCell ref="B11:C11"/>
    <mergeCell ref="B12:C12"/>
    <mergeCell ref="G12:H12"/>
    <mergeCell ref="G13:H13"/>
    <mergeCell ref="G14:H14"/>
    <mergeCell ref="G15:H15"/>
    <mergeCell ref="E26:G26"/>
    <mergeCell ref="F28:G28"/>
    <mergeCell ref="B19:C19"/>
    <mergeCell ref="B20:C20"/>
    <mergeCell ref="B1:H1"/>
    <mergeCell ref="B26:C27"/>
    <mergeCell ref="B28:C28"/>
    <mergeCell ref="D26:D27"/>
    <mergeCell ref="F27:G27"/>
    <mergeCell ref="B13:C13"/>
    <mergeCell ref="B14:C14"/>
    <mergeCell ref="B15:C15"/>
    <mergeCell ref="B16:C16"/>
    <mergeCell ref="B17:C17"/>
    <mergeCell ref="B18:C18"/>
    <mergeCell ref="G16:H16"/>
  </mergeCells>
  <phoneticPr fontId="2"/>
  <dataValidations count="1">
    <dataValidation type="list" allowBlank="1" showInputMessage="1" showErrorMessage="1" sqref="D6:D20">
      <formula1>"北,北東,東,南東,南,南西,西,北西"</formula1>
    </dataValidation>
  </dataValidations>
  <printOptions horizontalCentered="1"/>
  <pageMargins left="0.59055118110236227" right="0.39370078740157483" top="0.98425196850393704" bottom="0.78740157480314965" header="0.31496062992125984" footer="0.39370078740157483"/>
  <pageSetup paperSize="9" scale="79" orientation="portrait" horizontalDpi="300" verticalDpi="300" r:id="rId1"/>
  <headerFooter>
    <oddHeader>&amp;Rver.1.1</oddHeader>
    <oddFooter>&amp;Ccopyright (C) 2017 hyoukakyoukai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C91"/>
  <sheetViews>
    <sheetView showGridLines="0" view="pageBreakPreview" zoomScaleNormal="100" zoomScaleSheetLayoutView="100" workbookViewId="0">
      <selection activeCell="A5" sqref="A5:B5"/>
    </sheetView>
  </sheetViews>
  <sheetFormatPr defaultColWidth="9" defaultRowHeight="13.5"/>
  <cols>
    <col min="1" max="1" width="11.125" style="7" customWidth="1"/>
    <col min="2" max="2" width="10.875" style="7" customWidth="1"/>
    <col min="3" max="5" width="10.625" style="7" customWidth="1"/>
    <col min="6" max="6" width="9" style="7" customWidth="1"/>
    <col min="7" max="9" width="8.625" style="7" customWidth="1"/>
    <col min="10" max="12" width="6.625" style="7" customWidth="1"/>
    <col min="13" max="13" width="8.625" style="7" customWidth="1"/>
    <col min="14" max="14" width="20.375" style="7" hidden="1" customWidth="1"/>
    <col min="15" max="15" width="10.25" style="7" hidden="1" customWidth="1"/>
    <col min="16" max="16" width="7.625" style="7" hidden="1" customWidth="1"/>
    <col min="17" max="18" width="10.625" style="7" customWidth="1"/>
    <col min="19" max="19" width="2.625" style="7" customWidth="1"/>
    <col min="20" max="22" width="10.625" style="7" customWidth="1"/>
    <col min="23" max="23" width="2.625" style="7" customWidth="1"/>
    <col min="24" max="25" width="15.625" style="7" customWidth="1"/>
    <col min="26" max="26" width="2.625" style="7" customWidth="1"/>
    <col min="27" max="28" width="10.625" style="7" customWidth="1"/>
    <col min="29" max="30" width="3.625" style="7" customWidth="1"/>
    <col min="31" max="36" width="4.625" style="7" customWidth="1"/>
    <col min="37" max="16384" width="9" style="7"/>
  </cols>
  <sheetData>
    <row r="1" spans="1:28" s="2" customFormat="1" ht="30" customHeight="1">
      <c r="A1" s="581" t="s">
        <v>66</v>
      </c>
      <c r="B1" s="581"/>
      <c r="C1" s="581"/>
      <c r="D1" s="581"/>
      <c r="E1" s="581"/>
      <c r="F1" s="581"/>
      <c r="G1" s="581"/>
      <c r="H1" s="581"/>
      <c r="I1" s="581"/>
      <c r="J1" s="581"/>
      <c r="K1" s="17"/>
      <c r="L1" s="17"/>
      <c r="M1" s="17"/>
      <c r="N1" s="17"/>
    </row>
    <row r="2" spans="1:28" s="2" customFormat="1" ht="17.25" customHeight="1">
      <c r="A2" s="32"/>
      <c r="B2" s="32"/>
      <c r="C2" s="32"/>
      <c r="D2" s="32"/>
      <c r="E2" s="32"/>
      <c r="F2" s="32"/>
      <c r="G2" s="32"/>
      <c r="H2" s="32"/>
      <c r="I2" s="32"/>
      <c r="J2" s="32"/>
      <c r="K2" s="32"/>
      <c r="L2" s="32"/>
      <c r="M2" s="32"/>
      <c r="N2" s="32"/>
    </row>
    <row r="3" spans="1:28" s="3" customFormat="1" ht="21.95" customHeight="1" thickBot="1">
      <c r="A3" s="4" t="s">
        <v>235</v>
      </c>
      <c r="L3" s="5"/>
      <c r="M3" s="8"/>
      <c r="N3" s="4" t="s">
        <v>56</v>
      </c>
    </row>
    <row r="4" spans="1:28" s="3" customFormat="1" ht="21.95" customHeight="1" thickBot="1">
      <c r="A4" s="574" t="s">
        <v>55</v>
      </c>
      <c r="B4" s="585"/>
      <c r="C4" s="589" t="s">
        <v>53</v>
      </c>
      <c r="D4" s="585"/>
      <c r="E4" s="575" t="s">
        <v>57</v>
      </c>
      <c r="F4" s="585"/>
      <c r="G4" s="575" t="s">
        <v>62</v>
      </c>
      <c r="H4" s="575"/>
      <c r="I4" s="575"/>
      <c r="J4" s="576"/>
      <c r="K4" s="14"/>
      <c r="L4" s="13"/>
      <c r="M4" s="15"/>
      <c r="N4" s="34" t="s">
        <v>86</v>
      </c>
      <c r="O4" s="34" t="s">
        <v>84</v>
      </c>
      <c r="P4" s="34" t="s">
        <v>85</v>
      </c>
    </row>
    <row r="5" spans="1:28" s="3" customFormat="1" ht="21.95" customHeight="1">
      <c r="A5" s="583"/>
      <c r="B5" s="584"/>
      <c r="C5" s="590"/>
      <c r="D5" s="591"/>
      <c r="E5" s="595"/>
      <c r="F5" s="596"/>
      <c r="G5" s="599"/>
      <c r="H5" s="599"/>
      <c r="I5" s="599"/>
      <c r="J5" s="600"/>
      <c r="K5" s="14"/>
      <c r="L5" s="13"/>
      <c r="M5" s="15"/>
      <c r="N5" s="18">
        <f>C5*E5</f>
        <v>0</v>
      </c>
      <c r="O5" s="18">
        <f>MAX(N5:N9)</f>
        <v>0</v>
      </c>
      <c r="P5" s="1">
        <f>MATCH(O5,N5:N9,0)</f>
        <v>1</v>
      </c>
    </row>
    <row r="6" spans="1:28" s="3" customFormat="1" ht="21.95" customHeight="1">
      <c r="A6" s="570"/>
      <c r="B6" s="571"/>
      <c r="C6" s="560"/>
      <c r="D6" s="561"/>
      <c r="E6" s="558"/>
      <c r="F6" s="559"/>
      <c r="G6" s="564"/>
      <c r="H6" s="564"/>
      <c r="I6" s="564"/>
      <c r="J6" s="565"/>
      <c r="K6" s="14"/>
      <c r="L6" s="13"/>
      <c r="M6" s="15"/>
      <c r="N6" s="18">
        <f t="shared" ref="N6:N9" si="0">C6*E6</f>
        <v>0</v>
      </c>
    </row>
    <row r="7" spans="1:28" s="3" customFormat="1" ht="21.95" customHeight="1">
      <c r="A7" s="562"/>
      <c r="B7" s="563"/>
      <c r="C7" s="572"/>
      <c r="D7" s="573"/>
      <c r="E7" s="558"/>
      <c r="F7" s="559"/>
      <c r="G7" s="568"/>
      <c r="H7" s="568"/>
      <c r="I7" s="568"/>
      <c r="J7" s="569"/>
      <c r="K7" s="14"/>
      <c r="L7" s="13"/>
      <c r="M7" s="15"/>
      <c r="N7" s="18">
        <f t="shared" si="0"/>
        <v>0</v>
      </c>
    </row>
    <row r="8" spans="1:28" s="3" customFormat="1" ht="21.95" customHeight="1">
      <c r="A8" s="562"/>
      <c r="B8" s="586"/>
      <c r="C8" s="572"/>
      <c r="D8" s="592"/>
      <c r="E8" s="558"/>
      <c r="F8" s="559"/>
      <c r="G8" s="568"/>
      <c r="H8" s="568"/>
      <c r="I8" s="568"/>
      <c r="J8" s="569"/>
      <c r="K8" s="14"/>
      <c r="L8" s="13"/>
      <c r="M8" s="15"/>
      <c r="N8" s="18">
        <f t="shared" si="0"/>
        <v>0</v>
      </c>
    </row>
    <row r="9" spans="1:28" s="3" customFormat="1" ht="21.95" customHeight="1" thickBot="1">
      <c r="A9" s="587"/>
      <c r="B9" s="588"/>
      <c r="C9" s="593"/>
      <c r="D9" s="594"/>
      <c r="E9" s="597"/>
      <c r="F9" s="598"/>
      <c r="G9" s="579"/>
      <c r="H9" s="579"/>
      <c r="I9" s="579"/>
      <c r="J9" s="580"/>
      <c r="K9" s="14"/>
      <c r="L9" s="13"/>
      <c r="M9" s="15"/>
      <c r="N9" s="18">
        <f t="shared" si="0"/>
        <v>0</v>
      </c>
    </row>
    <row r="10" spans="1:28" s="3" customFormat="1" ht="10.5" customHeight="1">
      <c r="A10" s="4"/>
      <c r="C10" s="14"/>
      <c r="D10" s="14"/>
      <c r="E10" s="14"/>
      <c r="F10" s="14"/>
      <c r="G10" s="14"/>
      <c r="H10" s="14"/>
      <c r="I10" s="14"/>
      <c r="J10" s="14"/>
      <c r="K10" s="14"/>
      <c r="L10" s="13"/>
      <c r="M10" s="15"/>
      <c r="N10" s="14"/>
    </row>
    <row r="11" spans="1:28" s="3" customFormat="1" ht="21.95" customHeight="1" thickBot="1">
      <c r="A11" s="12" t="s">
        <v>236</v>
      </c>
      <c r="B11" s="5"/>
      <c r="F11" s="13"/>
      <c r="G11" s="13"/>
      <c r="H11" s="13"/>
      <c r="I11" s="13"/>
      <c r="J11" s="13"/>
      <c r="K11" s="13"/>
      <c r="L11" s="13"/>
      <c r="M11" s="15"/>
      <c r="N11" s="12" t="s">
        <v>54</v>
      </c>
    </row>
    <row r="12" spans="1:28" s="3" customFormat="1" ht="21.75" customHeight="1" thickBot="1">
      <c r="A12" s="574" t="s">
        <v>55</v>
      </c>
      <c r="B12" s="575"/>
      <c r="C12" s="589" t="s">
        <v>53</v>
      </c>
      <c r="D12" s="575"/>
      <c r="E12" s="589" t="s">
        <v>57</v>
      </c>
      <c r="F12" s="585"/>
      <c r="G12" s="575" t="s">
        <v>62</v>
      </c>
      <c r="H12" s="575"/>
      <c r="I12" s="575"/>
      <c r="J12" s="576"/>
      <c r="K12" s="5"/>
      <c r="L12" s="5"/>
      <c r="M12" s="5"/>
      <c r="N12" s="34" t="s">
        <v>86</v>
      </c>
      <c r="O12" s="34" t="s">
        <v>84</v>
      </c>
      <c r="P12" s="34" t="s">
        <v>85</v>
      </c>
      <c r="AA12" s="582"/>
      <c r="AB12" s="582"/>
    </row>
    <row r="13" spans="1:28" s="3" customFormat="1" ht="21.75" customHeight="1">
      <c r="A13" s="566"/>
      <c r="B13" s="567"/>
      <c r="C13" s="602"/>
      <c r="D13" s="603"/>
      <c r="E13" s="595"/>
      <c r="F13" s="596"/>
      <c r="G13" s="577"/>
      <c r="H13" s="577"/>
      <c r="I13" s="577"/>
      <c r="J13" s="578"/>
      <c r="K13" s="13"/>
      <c r="L13" s="13"/>
      <c r="M13" s="13"/>
      <c r="N13" s="18">
        <f>C13*E13</f>
        <v>0</v>
      </c>
      <c r="O13" s="18">
        <f>MAX(N13:N17)</f>
        <v>0</v>
      </c>
      <c r="P13" s="1">
        <f>MATCH(O13,N13:N17,0)</f>
        <v>1</v>
      </c>
      <c r="AA13" s="33"/>
      <c r="AB13" s="33"/>
    </row>
    <row r="14" spans="1:28" s="3" customFormat="1" ht="21.75" customHeight="1">
      <c r="A14" s="570"/>
      <c r="B14" s="571"/>
      <c r="C14" s="560"/>
      <c r="D14" s="561"/>
      <c r="E14" s="558"/>
      <c r="F14" s="559"/>
      <c r="G14" s="564"/>
      <c r="H14" s="564"/>
      <c r="I14" s="564"/>
      <c r="J14" s="565"/>
      <c r="K14" s="13"/>
      <c r="L14" s="13"/>
      <c r="M14" s="13"/>
      <c r="N14" s="18">
        <f t="shared" ref="N14:N17" si="1">C14*E14</f>
        <v>0</v>
      </c>
      <c r="AA14" s="33"/>
      <c r="AB14" s="33"/>
    </row>
    <row r="15" spans="1:28" s="3" customFormat="1" ht="21.75" customHeight="1">
      <c r="A15" s="562"/>
      <c r="B15" s="563"/>
      <c r="C15" s="572"/>
      <c r="D15" s="573"/>
      <c r="E15" s="558"/>
      <c r="F15" s="559"/>
      <c r="G15" s="568"/>
      <c r="H15" s="568"/>
      <c r="I15" s="568"/>
      <c r="J15" s="569"/>
      <c r="K15" s="13"/>
      <c r="L15" s="13"/>
      <c r="M15" s="13"/>
      <c r="N15" s="18">
        <f t="shared" si="1"/>
        <v>0</v>
      </c>
      <c r="AA15" s="33"/>
      <c r="AB15" s="33"/>
    </row>
    <row r="16" spans="1:28" s="3" customFormat="1" ht="21.75" customHeight="1">
      <c r="A16" s="562"/>
      <c r="B16" s="563"/>
      <c r="C16" s="572"/>
      <c r="D16" s="573"/>
      <c r="E16" s="558"/>
      <c r="F16" s="559"/>
      <c r="G16" s="568"/>
      <c r="H16" s="568"/>
      <c r="I16" s="568"/>
      <c r="J16" s="569"/>
      <c r="K16" s="13"/>
      <c r="L16" s="13"/>
      <c r="M16" s="13"/>
      <c r="N16" s="18">
        <f t="shared" si="1"/>
        <v>0</v>
      </c>
      <c r="AA16" s="33"/>
      <c r="AB16" s="33"/>
    </row>
    <row r="17" spans="1:28" s="3" customFormat="1" ht="21.75" customHeight="1" thickBot="1">
      <c r="A17" s="587"/>
      <c r="B17" s="601"/>
      <c r="C17" s="593"/>
      <c r="D17" s="604"/>
      <c r="E17" s="597"/>
      <c r="F17" s="598"/>
      <c r="G17" s="579"/>
      <c r="H17" s="579"/>
      <c r="I17" s="579"/>
      <c r="J17" s="580"/>
      <c r="K17" s="13"/>
      <c r="L17" s="13"/>
      <c r="M17" s="13"/>
      <c r="N17" s="18">
        <f t="shared" si="1"/>
        <v>0</v>
      </c>
      <c r="AA17" s="33"/>
      <c r="AB17" s="33"/>
    </row>
    <row r="18" spans="1:28" s="3" customFormat="1" ht="12" customHeight="1">
      <c r="A18" s="5"/>
      <c r="B18" s="5"/>
      <c r="C18" s="13"/>
      <c r="D18" s="13"/>
      <c r="E18" s="13"/>
      <c r="F18" s="13"/>
      <c r="G18" s="13"/>
      <c r="H18" s="13"/>
      <c r="I18" s="13"/>
      <c r="J18" s="13"/>
      <c r="K18" s="13"/>
      <c r="L18" s="13"/>
      <c r="M18" s="13"/>
      <c r="N18" s="14"/>
      <c r="AA18" s="33"/>
      <c r="AB18" s="33"/>
    </row>
    <row r="19" spans="1:28" s="3" customFormat="1" ht="21.75" customHeight="1" thickBot="1">
      <c r="A19" s="4" t="s">
        <v>237</v>
      </c>
      <c r="C19" s="14"/>
      <c r="D19" s="14"/>
      <c r="E19" s="14"/>
      <c r="F19" s="14"/>
      <c r="G19" s="14"/>
      <c r="H19" s="14"/>
      <c r="I19" s="14"/>
      <c r="J19" s="14"/>
      <c r="K19" s="14"/>
      <c r="L19" s="14"/>
      <c r="M19" s="14"/>
      <c r="N19" s="4" t="s">
        <v>58</v>
      </c>
      <c r="AA19" s="33"/>
      <c r="AB19" s="33"/>
    </row>
    <row r="20" spans="1:28" s="3" customFormat="1" ht="21.75" customHeight="1" thickBot="1">
      <c r="A20" s="574" t="s">
        <v>55</v>
      </c>
      <c r="B20" s="585"/>
      <c r="C20" s="589" t="s">
        <v>53</v>
      </c>
      <c r="D20" s="585"/>
      <c r="E20" s="589" t="s">
        <v>57</v>
      </c>
      <c r="F20" s="585"/>
      <c r="G20" s="589" t="s">
        <v>62</v>
      </c>
      <c r="H20" s="575"/>
      <c r="I20" s="575"/>
      <c r="J20" s="576"/>
      <c r="K20" s="14"/>
      <c r="L20" s="14"/>
      <c r="M20" s="14"/>
      <c r="N20" s="34" t="s">
        <v>86</v>
      </c>
      <c r="O20" s="34" t="s">
        <v>84</v>
      </c>
      <c r="P20" s="34" t="s">
        <v>85</v>
      </c>
      <c r="AA20" s="33"/>
      <c r="AB20" s="33"/>
    </row>
    <row r="21" spans="1:28" s="3" customFormat="1" ht="21.75" customHeight="1">
      <c r="A21" s="607"/>
      <c r="B21" s="608"/>
      <c r="C21" s="605"/>
      <c r="D21" s="606"/>
      <c r="E21" s="595"/>
      <c r="F21" s="596"/>
      <c r="G21" s="609"/>
      <c r="H21" s="610"/>
      <c r="I21" s="610"/>
      <c r="J21" s="611"/>
      <c r="K21" s="14"/>
      <c r="L21" s="14"/>
      <c r="M21" s="14"/>
      <c r="N21" s="18">
        <f>C21*E21</f>
        <v>0</v>
      </c>
      <c r="O21" s="18">
        <f>MAX(N21:N25)</f>
        <v>0</v>
      </c>
      <c r="P21" s="1">
        <f>MATCH(O21,N21:N25,0)</f>
        <v>1</v>
      </c>
      <c r="AA21" s="33"/>
      <c r="AB21" s="33"/>
    </row>
    <row r="22" spans="1:28" s="3" customFormat="1" ht="21.75" customHeight="1">
      <c r="A22" s="562"/>
      <c r="B22" s="586"/>
      <c r="C22" s="572"/>
      <c r="D22" s="592"/>
      <c r="E22" s="558"/>
      <c r="F22" s="559"/>
      <c r="G22" s="612"/>
      <c r="H22" s="568"/>
      <c r="I22" s="568"/>
      <c r="J22" s="569"/>
      <c r="K22" s="14"/>
      <c r="L22" s="14"/>
      <c r="M22" s="14"/>
      <c r="N22" s="18">
        <f t="shared" ref="N22:N25" si="2">C22*E22</f>
        <v>0</v>
      </c>
      <c r="AA22" s="33"/>
      <c r="AB22" s="33"/>
    </row>
    <row r="23" spans="1:28" s="3" customFormat="1" ht="21.75" customHeight="1">
      <c r="A23" s="562"/>
      <c r="B23" s="586"/>
      <c r="C23" s="572"/>
      <c r="D23" s="592"/>
      <c r="E23" s="558"/>
      <c r="F23" s="559"/>
      <c r="G23" s="612"/>
      <c r="H23" s="568"/>
      <c r="I23" s="568"/>
      <c r="J23" s="569"/>
      <c r="K23" s="14"/>
      <c r="L23" s="14"/>
      <c r="M23" s="14"/>
      <c r="N23" s="18">
        <f t="shared" si="2"/>
        <v>0</v>
      </c>
      <c r="AA23" s="33"/>
      <c r="AB23" s="33"/>
    </row>
    <row r="24" spans="1:28" s="3" customFormat="1" ht="21.75" customHeight="1">
      <c r="A24" s="562"/>
      <c r="B24" s="586"/>
      <c r="C24" s="572"/>
      <c r="D24" s="592"/>
      <c r="E24" s="558"/>
      <c r="F24" s="559"/>
      <c r="G24" s="612"/>
      <c r="H24" s="568"/>
      <c r="I24" s="568"/>
      <c r="J24" s="569"/>
      <c r="K24" s="14"/>
      <c r="L24" s="14"/>
      <c r="M24" s="14"/>
      <c r="N24" s="18">
        <f t="shared" si="2"/>
        <v>0</v>
      </c>
      <c r="AA24" s="33"/>
      <c r="AB24" s="33"/>
    </row>
    <row r="25" spans="1:28" s="3" customFormat="1" ht="21.75" customHeight="1" thickBot="1">
      <c r="A25" s="616"/>
      <c r="B25" s="617"/>
      <c r="C25" s="618"/>
      <c r="D25" s="619"/>
      <c r="E25" s="597"/>
      <c r="F25" s="598"/>
      <c r="G25" s="613"/>
      <c r="H25" s="614"/>
      <c r="I25" s="614"/>
      <c r="J25" s="615"/>
      <c r="K25" s="14"/>
      <c r="L25" s="14"/>
      <c r="M25" s="14"/>
      <c r="N25" s="18">
        <f t="shared" si="2"/>
        <v>0</v>
      </c>
      <c r="AA25" s="33"/>
      <c r="AB25" s="33"/>
    </row>
    <row r="26" spans="1:28" s="3" customFormat="1" ht="12" customHeight="1">
      <c r="C26" s="14"/>
      <c r="D26" s="14"/>
      <c r="E26" s="14"/>
      <c r="F26" s="14"/>
      <c r="G26" s="14"/>
      <c r="H26" s="14"/>
      <c r="I26" s="14"/>
      <c r="J26" s="14"/>
      <c r="K26" s="14"/>
      <c r="L26" s="14"/>
      <c r="M26" s="14"/>
      <c r="N26" s="14"/>
      <c r="AA26" s="33"/>
      <c r="AB26" s="33"/>
    </row>
    <row r="27" spans="1:28" s="3" customFormat="1" ht="21.75" customHeight="1" thickBot="1">
      <c r="A27" s="4" t="s">
        <v>217</v>
      </c>
      <c r="C27" s="14"/>
      <c r="D27" s="14"/>
      <c r="E27" s="14"/>
      <c r="F27" s="14"/>
      <c r="G27" s="14"/>
      <c r="H27" s="14"/>
      <c r="I27" s="14"/>
      <c r="J27" s="14"/>
      <c r="K27" s="14"/>
      <c r="L27" s="14"/>
      <c r="M27" s="14"/>
      <c r="N27" s="14"/>
      <c r="AA27" s="33"/>
      <c r="AB27" s="33"/>
    </row>
    <row r="28" spans="1:28" s="3" customFormat="1" ht="15.75" customHeight="1">
      <c r="A28" s="624" t="s">
        <v>72</v>
      </c>
      <c r="B28" s="625"/>
      <c r="C28" s="622" t="s">
        <v>52</v>
      </c>
      <c r="D28" s="556" t="s">
        <v>306</v>
      </c>
      <c r="E28" s="557"/>
      <c r="F28" s="14"/>
      <c r="G28" s="14"/>
      <c r="H28" s="14"/>
      <c r="I28" s="14"/>
      <c r="J28" s="14"/>
      <c r="K28" s="14"/>
      <c r="X28" s="33"/>
      <c r="Y28" s="33"/>
    </row>
    <row r="29" spans="1:28" s="3" customFormat="1" ht="15.75" customHeight="1" thickBot="1">
      <c r="A29" s="626"/>
      <c r="B29" s="627"/>
      <c r="C29" s="623"/>
      <c r="D29" s="220" t="s">
        <v>49</v>
      </c>
      <c r="E29" s="221" t="s">
        <v>50</v>
      </c>
      <c r="F29" s="14"/>
      <c r="G29" s="14"/>
      <c r="H29" s="14"/>
      <c r="I29" s="14"/>
      <c r="J29" s="24"/>
      <c r="K29" s="25"/>
      <c r="L29" s="25"/>
      <c r="N29" s="5"/>
      <c r="O29" s="5"/>
      <c r="P29" s="5"/>
      <c r="Q29" s="5"/>
      <c r="R29" s="5"/>
      <c r="S29" s="5"/>
      <c r="T29" s="5"/>
      <c r="U29" s="5"/>
      <c r="V29" s="5"/>
      <c r="W29" s="5"/>
      <c r="X29" s="5"/>
      <c r="Y29" s="5"/>
      <c r="Z29" s="5"/>
    </row>
    <row r="30" spans="1:28" s="3" customFormat="1" ht="21.95" customHeight="1">
      <c r="A30" s="628" t="s">
        <v>59</v>
      </c>
      <c r="B30" s="629"/>
      <c r="C30" s="140">
        <f>INDEX(C5:D9,P5,1)</f>
        <v>0</v>
      </c>
      <c r="D30" s="222">
        <f>1*0.034*C30</f>
        <v>0</v>
      </c>
      <c r="E30" s="223">
        <f>1*0.034*C30</f>
        <v>0</v>
      </c>
      <c r="F30" s="14"/>
      <c r="G30" s="14"/>
      <c r="H30" s="14"/>
      <c r="I30" s="14"/>
      <c r="J30" s="24"/>
      <c r="K30" s="26"/>
      <c r="L30" s="26"/>
      <c r="M30" s="5"/>
      <c r="N30" s="5"/>
      <c r="O30" s="5"/>
      <c r="P30" s="5"/>
      <c r="Q30" s="5"/>
      <c r="R30" s="5"/>
      <c r="S30" s="5"/>
      <c r="T30" s="5"/>
      <c r="U30" s="5"/>
      <c r="V30" s="5"/>
      <c r="W30" s="5"/>
      <c r="X30" s="5"/>
      <c r="Y30" s="5"/>
      <c r="Z30" s="5"/>
    </row>
    <row r="31" spans="1:28" s="3" customFormat="1" ht="21.95" customHeight="1">
      <c r="A31" s="630" t="s">
        <v>60</v>
      </c>
      <c r="B31" s="631"/>
      <c r="C31" s="141">
        <f>INDEX(C13:D17,P13,1)</f>
        <v>0</v>
      </c>
      <c r="D31" s="224">
        <f>1*0.034*C31</f>
        <v>0</v>
      </c>
      <c r="E31" s="225">
        <f>1*0.034*C31</f>
        <v>0</v>
      </c>
      <c r="J31" s="139"/>
      <c r="K31" s="26"/>
      <c r="L31" s="26"/>
      <c r="M31" s="5"/>
      <c r="N31" s="5"/>
      <c r="O31" s="5"/>
      <c r="P31" s="5"/>
      <c r="Q31" s="5"/>
      <c r="R31" s="5"/>
      <c r="S31" s="5"/>
      <c r="T31" s="5"/>
      <c r="U31" s="5"/>
      <c r="V31" s="5"/>
      <c r="W31" s="5"/>
      <c r="X31" s="5"/>
      <c r="Y31" s="5"/>
      <c r="Z31" s="5"/>
    </row>
    <row r="32" spans="1:28" s="3" customFormat="1" ht="21.95" customHeight="1" thickBot="1">
      <c r="A32" s="620" t="s">
        <v>61</v>
      </c>
      <c r="B32" s="621"/>
      <c r="C32" s="142">
        <f>INDEX(C21:D25,P21,1)</f>
        <v>0</v>
      </c>
      <c r="D32" s="226">
        <v>0</v>
      </c>
      <c r="E32" s="227">
        <v>0</v>
      </c>
      <c r="J32" s="24"/>
      <c r="K32" s="26"/>
      <c r="L32" s="26"/>
      <c r="M32" s="5"/>
      <c r="N32" s="5"/>
      <c r="O32" s="5"/>
      <c r="P32" s="5"/>
      <c r="Q32" s="5"/>
      <c r="R32" s="5"/>
      <c r="S32" s="5"/>
      <c r="T32" s="5"/>
      <c r="U32" s="5"/>
      <c r="V32" s="5"/>
      <c r="W32" s="5"/>
      <c r="X32" s="5"/>
      <c r="Y32" s="5"/>
      <c r="Z32" s="5"/>
    </row>
    <row r="33" spans="13:29" s="3" customFormat="1" ht="21.95" customHeight="1">
      <c r="M33" s="5"/>
      <c r="N33" s="5"/>
      <c r="O33" s="5"/>
      <c r="P33" s="5"/>
      <c r="Q33" s="5"/>
      <c r="R33" s="5"/>
      <c r="S33" s="5"/>
      <c r="T33" s="5"/>
      <c r="U33" s="5"/>
      <c r="V33" s="5"/>
      <c r="W33" s="5"/>
      <c r="X33" s="5"/>
      <c r="Y33" s="5"/>
      <c r="Z33" s="5"/>
      <c r="AA33" s="5"/>
      <c r="AB33" s="5"/>
      <c r="AC33" s="5"/>
    </row>
    <row r="34" spans="13:29" s="3" customFormat="1" ht="21.95" customHeight="1"/>
    <row r="35" spans="13:29" s="3" customFormat="1" ht="21.95" customHeight="1"/>
    <row r="36" spans="13:29" s="3" customFormat="1" ht="21.95" customHeight="1"/>
    <row r="37" spans="13:29" s="3" customFormat="1" ht="21.95" customHeight="1"/>
    <row r="38" spans="13:29" s="3" customFormat="1" ht="21.95" customHeight="1"/>
    <row r="39" spans="13:29" s="3" customFormat="1" ht="21.95" customHeight="1"/>
    <row r="40" spans="13:29" s="3" customFormat="1" ht="21.95" customHeight="1"/>
    <row r="41" spans="13:29" s="3" customFormat="1" ht="21.95" customHeight="1"/>
    <row r="42" spans="13:29" s="3" customFormat="1" ht="21.95" customHeight="1"/>
    <row r="43" spans="13:29" s="3" customFormat="1" ht="21.95" customHeight="1"/>
    <row r="44" spans="13:29" s="3" customFormat="1" ht="21.95" customHeight="1"/>
    <row r="45" spans="13:29" s="3" customFormat="1" ht="21.95" customHeight="1"/>
    <row r="46" spans="13:29" s="3" customFormat="1" ht="24.95" customHeight="1"/>
    <row r="47" spans="13:29" s="3" customFormat="1" ht="24.95" customHeight="1"/>
    <row r="48" spans="13:29" s="3" customFormat="1" ht="24.95" customHeight="1"/>
    <row r="49" s="3" customFormat="1" ht="24.95" customHeight="1"/>
    <row r="50" s="3" customFormat="1" ht="24.95" customHeight="1"/>
    <row r="51" s="3" customFormat="1" ht="24.95" customHeight="1"/>
    <row r="52" s="3" customFormat="1" ht="24.95" customHeight="1"/>
    <row r="53" s="3" customFormat="1" ht="24.95" customHeight="1"/>
    <row r="54" s="3" customFormat="1" ht="24.95" customHeight="1"/>
    <row r="55" s="3" customFormat="1" ht="24.95" customHeight="1"/>
    <row r="56" s="3" customFormat="1" ht="24.95" customHeight="1"/>
    <row r="57" s="3" customFormat="1" ht="24.95" customHeight="1"/>
    <row r="58" s="3" customFormat="1" ht="24.95" customHeight="1"/>
    <row r="59" s="3" customFormat="1" ht="24.95" customHeight="1"/>
    <row r="60" s="3" customFormat="1" ht="24.95" customHeight="1"/>
    <row r="61" s="3" customFormat="1" ht="24.95" customHeight="1"/>
    <row r="62" s="3" customFormat="1" ht="24.95" customHeight="1"/>
    <row r="63" s="3" customFormat="1" ht="24.95" customHeight="1"/>
    <row r="64" s="3" customFormat="1" ht="24.95" customHeight="1"/>
    <row r="65" s="3" customFormat="1" ht="24.95" customHeight="1"/>
    <row r="66" s="3" customFormat="1" ht="24.95" customHeight="1"/>
    <row r="67" s="3" customFormat="1" ht="24.95" customHeight="1"/>
    <row r="68" s="3" customFormat="1" ht="24.95" customHeight="1"/>
    <row r="69" s="3" customFormat="1" ht="24.95" customHeight="1"/>
    <row r="70" s="3" customFormat="1" ht="24.95" customHeight="1"/>
    <row r="71" s="3" customFormat="1" ht="24.95" customHeight="1"/>
    <row r="72" s="3" customFormat="1" ht="24.95" customHeight="1"/>
    <row r="73" s="3" customFormat="1" ht="24.95" customHeight="1"/>
    <row r="74" s="3" customFormat="1" ht="24.95" customHeight="1"/>
    <row r="75" s="3" customFormat="1" ht="24.95" customHeight="1"/>
    <row r="76" s="3" customFormat="1" ht="24.95" customHeight="1"/>
    <row r="77" s="3" customFormat="1" ht="24.95" customHeight="1"/>
    <row r="78" s="3" customFormat="1" ht="24.95" customHeight="1"/>
    <row r="79" s="6" customFormat="1" ht="24.95" customHeight="1"/>
    <row r="80" s="6" customFormat="1"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sheetData>
  <sheetProtection sheet="1" objects="1" scenarios="1" selectLockedCells="1"/>
  <mergeCells count="80">
    <mergeCell ref="A32:B32"/>
    <mergeCell ref="C28:C29"/>
    <mergeCell ref="A28:B29"/>
    <mergeCell ref="A30:B30"/>
    <mergeCell ref="A31:B31"/>
    <mergeCell ref="E25:F25"/>
    <mergeCell ref="G25:J25"/>
    <mergeCell ref="A25:B25"/>
    <mergeCell ref="C25:D25"/>
    <mergeCell ref="A23:B23"/>
    <mergeCell ref="C24:D24"/>
    <mergeCell ref="E24:F24"/>
    <mergeCell ref="G24:J24"/>
    <mergeCell ref="A24:B24"/>
    <mergeCell ref="A22:B22"/>
    <mergeCell ref="C22:D22"/>
    <mergeCell ref="E22:F22"/>
    <mergeCell ref="G22:J22"/>
    <mergeCell ref="E23:F23"/>
    <mergeCell ref="G23:J23"/>
    <mergeCell ref="C23:D23"/>
    <mergeCell ref="G16:J16"/>
    <mergeCell ref="A14:B14"/>
    <mergeCell ref="E21:F21"/>
    <mergeCell ref="E14:F14"/>
    <mergeCell ref="C21:D21"/>
    <mergeCell ref="A20:B20"/>
    <mergeCell ref="C20:D20"/>
    <mergeCell ref="E20:F20"/>
    <mergeCell ref="A21:B21"/>
    <mergeCell ref="G21:J21"/>
    <mergeCell ref="G20:J20"/>
    <mergeCell ref="G5:J5"/>
    <mergeCell ref="G17:J17"/>
    <mergeCell ref="A16:B16"/>
    <mergeCell ref="C16:D16"/>
    <mergeCell ref="A17:B17"/>
    <mergeCell ref="C12:D12"/>
    <mergeCell ref="C13:D13"/>
    <mergeCell ref="C17:D17"/>
    <mergeCell ref="E12:F12"/>
    <mergeCell ref="E13:F13"/>
    <mergeCell ref="E17:F17"/>
    <mergeCell ref="A15:B15"/>
    <mergeCell ref="C15:D15"/>
    <mergeCell ref="E15:F15"/>
    <mergeCell ref="G15:J15"/>
    <mergeCell ref="E16:F16"/>
    <mergeCell ref="G9:J9"/>
    <mergeCell ref="A1:J1"/>
    <mergeCell ref="AA12:AB12"/>
    <mergeCell ref="A5:B5"/>
    <mergeCell ref="A4:B4"/>
    <mergeCell ref="A8:B8"/>
    <mergeCell ref="A9:B9"/>
    <mergeCell ref="C4:D4"/>
    <mergeCell ref="E4:F4"/>
    <mergeCell ref="G4:J4"/>
    <mergeCell ref="C5:D5"/>
    <mergeCell ref="C8:D8"/>
    <mergeCell ref="C9:D9"/>
    <mergeCell ref="E5:F5"/>
    <mergeCell ref="E8:F8"/>
    <mergeCell ref="E9:F9"/>
    <mergeCell ref="D28:E28"/>
    <mergeCell ref="E6:F6"/>
    <mergeCell ref="C14:D14"/>
    <mergeCell ref="A7:B7"/>
    <mergeCell ref="G14:J14"/>
    <mergeCell ref="E7:F7"/>
    <mergeCell ref="A13:B13"/>
    <mergeCell ref="G7:J7"/>
    <mergeCell ref="A6:B6"/>
    <mergeCell ref="C6:D6"/>
    <mergeCell ref="G6:J6"/>
    <mergeCell ref="C7:D7"/>
    <mergeCell ref="A12:B12"/>
    <mergeCell ref="G12:J12"/>
    <mergeCell ref="G13:J13"/>
    <mergeCell ref="G8:J8"/>
  </mergeCells>
  <phoneticPr fontId="2"/>
  <dataValidations count="1">
    <dataValidation type="list" allowBlank="1" showInputMessage="1" showErrorMessage="1" sqref="E5:F9 E13:F17 E21:F25">
      <formula1>"1.0,0.7"</formula1>
    </dataValidation>
  </dataValidations>
  <pageMargins left="0.59055118110236227" right="0.39370078740157483" top="0.98425196850393704" bottom="0.78740157480314965" header="0.31496062992125984" footer="0.39370078740157483"/>
  <pageSetup paperSize="9" scale="91" orientation="portrait" horizontalDpi="300" verticalDpi="300" r:id="rId1"/>
  <headerFooter>
    <oddHeader>&amp;Rver.1.1</oddHeader>
    <oddFooter>&amp;Ccopyright (C) 2017 hyoukakyoukai all rights reserved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Q137"/>
  <sheetViews>
    <sheetView showGridLines="0" view="pageBreakPreview" zoomScaleNormal="100" zoomScaleSheetLayoutView="100" workbookViewId="0">
      <selection activeCell="A6" sqref="A6:D6"/>
    </sheetView>
  </sheetViews>
  <sheetFormatPr defaultColWidth="9" defaultRowHeight="13.5"/>
  <cols>
    <col min="1" max="4" width="3.625" style="35" customWidth="1"/>
    <col min="5" max="6" width="3.125" style="35" customWidth="1"/>
    <col min="7" max="30" width="3.625" style="35" customWidth="1"/>
    <col min="31" max="31" width="10.625" style="35" hidden="1" customWidth="1"/>
    <col min="32" max="32" width="5.375" style="35" hidden="1" customWidth="1"/>
    <col min="33" max="33" width="9.5" style="35" hidden="1" customWidth="1"/>
    <col min="34" max="34" width="7.125" style="35" hidden="1" customWidth="1"/>
    <col min="35" max="35" width="1.5" style="35" hidden="1" customWidth="1"/>
    <col min="36" max="36" width="5.5" style="35" hidden="1" customWidth="1"/>
    <col min="37" max="37" width="6" style="35" hidden="1" customWidth="1"/>
    <col min="38" max="38" width="5.5" style="35" hidden="1" customWidth="1"/>
    <col min="39" max="40" width="6.625" style="35" hidden="1" customWidth="1"/>
    <col min="41" max="41" width="20.25" style="35" hidden="1" customWidth="1"/>
    <col min="42" max="42" width="4.75" style="35" hidden="1" customWidth="1"/>
    <col min="43" max="43" width="6.375" style="35" hidden="1" customWidth="1"/>
    <col min="44" max="56" width="3.625" style="35" customWidth="1"/>
    <col min="57" max="16384" width="9" style="35"/>
  </cols>
  <sheetData>
    <row r="1" spans="1:43" ht="30" customHeight="1">
      <c r="A1" s="661" t="s">
        <v>68</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117"/>
      <c r="AD1" s="117"/>
    </row>
    <row r="2" spans="1:43" s="56" customFormat="1" ht="20.100000000000001" customHeight="1">
      <c r="A2" s="36"/>
    </row>
    <row r="3" spans="1:43" s="56" customFormat="1" ht="20.100000000000001" customHeight="1" thickBot="1">
      <c r="A3" s="36" t="s">
        <v>219</v>
      </c>
      <c r="B3" s="118"/>
      <c r="C3" s="118"/>
      <c r="D3" s="118"/>
      <c r="E3" s="118"/>
      <c r="F3" s="118"/>
      <c r="G3" s="118"/>
      <c r="H3" s="118"/>
      <c r="I3" s="119"/>
      <c r="J3" s="119"/>
    </row>
    <row r="4" spans="1:43" s="58" customFormat="1" ht="20.100000000000001" customHeight="1">
      <c r="A4" s="653" t="s">
        <v>76</v>
      </c>
      <c r="B4" s="654"/>
      <c r="C4" s="654"/>
      <c r="D4" s="655"/>
      <c r="E4" s="649" t="s">
        <v>75</v>
      </c>
      <c r="F4" s="659"/>
      <c r="G4" s="645" t="s">
        <v>7</v>
      </c>
      <c r="H4" s="646"/>
      <c r="I4" s="645" t="s">
        <v>8</v>
      </c>
      <c r="J4" s="646"/>
      <c r="K4" s="645" t="s">
        <v>9</v>
      </c>
      <c r="L4" s="646"/>
      <c r="M4" s="645" t="s">
        <v>10</v>
      </c>
      <c r="N4" s="646"/>
      <c r="O4" s="645" t="s">
        <v>11</v>
      </c>
      <c r="P4" s="646"/>
      <c r="Q4" s="645" t="s">
        <v>12</v>
      </c>
      <c r="R4" s="646"/>
      <c r="S4" s="645" t="s">
        <v>13</v>
      </c>
      <c r="T4" s="646"/>
      <c r="U4" s="645" t="s">
        <v>14</v>
      </c>
      <c r="V4" s="646"/>
      <c r="W4" s="645" t="s">
        <v>15</v>
      </c>
      <c r="X4" s="646"/>
      <c r="Y4" s="641" t="s">
        <v>73</v>
      </c>
      <c r="Z4" s="642"/>
      <c r="AA4" s="649" t="s">
        <v>74</v>
      </c>
      <c r="AB4" s="650"/>
      <c r="AJ4" s="632" t="s">
        <v>1</v>
      </c>
      <c r="AK4" s="632"/>
      <c r="AL4" s="632"/>
      <c r="AM4" s="632"/>
      <c r="AN4" s="632"/>
    </row>
    <row r="5" spans="1:43" s="58" customFormat="1" ht="20.100000000000001" customHeight="1" thickBot="1">
      <c r="A5" s="656"/>
      <c r="B5" s="657"/>
      <c r="C5" s="657"/>
      <c r="D5" s="658"/>
      <c r="E5" s="651"/>
      <c r="F5" s="660"/>
      <c r="G5" s="647"/>
      <c r="H5" s="648"/>
      <c r="I5" s="647"/>
      <c r="J5" s="648"/>
      <c r="K5" s="647"/>
      <c r="L5" s="648"/>
      <c r="M5" s="647"/>
      <c r="N5" s="648"/>
      <c r="O5" s="647"/>
      <c r="P5" s="648"/>
      <c r="Q5" s="647"/>
      <c r="R5" s="648"/>
      <c r="S5" s="647"/>
      <c r="T5" s="648" t="b">
        <v>1</v>
      </c>
      <c r="U5" s="647"/>
      <c r="V5" s="648"/>
      <c r="W5" s="647"/>
      <c r="X5" s="648"/>
      <c r="Y5" s="643"/>
      <c r="Z5" s="644"/>
      <c r="AA5" s="651"/>
      <c r="AB5" s="652"/>
      <c r="AE5" s="53" t="s">
        <v>77</v>
      </c>
      <c r="AF5" s="53" t="b">
        <v>1</v>
      </c>
      <c r="AG5" s="53" t="s">
        <v>78</v>
      </c>
      <c r="AH5" s="53" t="s">
        <v>17</v>
      </c>
      <c r="AI5" s="53"/>
      <c r="AJ5" s="120" t="s">
        <v>81</v>
      </c>
      <c r="AK5" s="53" t="s">
        <v>18</v>
      </c>
      <c r="AL5" s="120" t="s">
        <v>82</v>
      </c>
      <c r="AM5" s="120" t="s">
        <v>80</v>
      </c>
      <c r="AN5" s="120" t="s">
        <v>79</v>
      </c>
      <c r="AO5" s="53" t="s">
        <v>83</v>
      </c>
      <c r="AP5" s="53" t="s">
        <v>84</v>
      </c>
      <c r="AQ5" s="53" t="s">
        <v>85</v>
      </c>
    </row>
    <row r="6" spans="1:43" s="38" customFormat="1" ht="20.100000000000001" customHeight="1">
      <c r="A6" s="677"/>
      <c r="B6" s="678"/>
      <c r="C6" s="678"/>
      <c r="D6" s="608"/>
      <c r="E6" s="664"/>
      <c r="F6" s="665"/>
      <c r="G6" s="672"/>
      <c r="H6" s="673"/>
      <c r="I6" s="672"/>
      <c r="J6" s="673"/>
      <c r="K6" s="672"/>
      <c r="L6" s="673"/>
      <c r="M6" s="672"/>
      <c r="N6" s="673"/>
      <c r="O6" s="672"/>
      <c r="P6" s="673"/>
      <c r="Q6" s="672"/>
      <c r="R6" s="673"/>
      <c r="S6" s="672"/>
      <c r="T6" s="673"/>
      <c r="U6" s="672"/>
      <c r="V6" s="673"/>
      <c r="W6" s="672"/>
      <c r="X6" s="673"/>
      <c r="Y6" s="633" t="str">
        <f>IF(AE6=TRUE,1.8,IF(Q6="","",IF(IF(AG6="(10)",AJ6,AL6)&lt;0.05,"0.05",IF(AG6="(10)",AJ6,AL6))))</f>
        <v/>
      </c>
      <c r="Z6" s="634"/>
      <c r="AA6" s="670">
        <v>1</v>
      </c>
      <c r="AB6" s="671"/>
      <c r="AE6" s="137" t="b">
        <v>0</v>
      </c>
      <c r="AF6" s="121">
        <v>1.8</v>
      </c>
      <c r="AG6" s="53" t="str">
        <f>IF(Q6="","",IF(-1&lt;=Q6,"(10)",IF(G6+M6&gt;=3,"(12)１","(12)２")))</f>
        <v/>
      </c>
      <c r="AH6" s="38">
        <f>IF(O6&gt;0.4,"0.4",O6)</f>
        <v>0</v>
      </c>
      <c r="AJ6" s="65">
        <f>1.8-1.36*(G6*(AH6+S6)+M6*(AH6-Q6))^0.15-0.01*(6.14-G6)*((I6+0.5*K6)*AK6)^0.5</f>
        <v>1.8</v>
      </c>
      <c r="AK6" s="38">
        <f>IF(MAX(U6,W6)&lt;=0.9,MAX(U6,W6),"0.9")</f>
        <v>0</v>
      </c>
      <c r="AL6" s="38">
        <f>IF((G6+M6)&gt;=3,AM6,AN6)</f>
        <v>1.8</v>
      </c>
      <c r="AM6" s="38">
        <f>1.8-1.47*(G6+M6)^0.08</f>
        <v>1.8</v>
      </c>
      <c r="AN6" s="38">
        <f>1.8-1.36*(G6+M6)^0.15</f>
        <v>1.8</v>
      </c>
      <c r="AO6" s="122" t="str">
        <f>IF(Y6="","",AA6*Y6)</f>
        <v/>
      </c>
      <c r="AP6" s="123">
        <f>MAX(AO6:AO10)</f>
        <v>0</v>
      </c>
      <c r="AQ6" s="38" t="e">
        <f>MATCH(AP6,AO6:AO10,0)</f>
        <v>#N/A</v>
      </c>
    </row>
    <row r="7" spans="1:43" s="38" customFormat="1" ht="20.100000000000001" customHeight="1">
      <c r="A7" s="679"/>
      <c r="B7" s="563"/>
      <c r="C7" s="563"/>
      <c r="D7" s="586"/>
      <c r="E7" s="666"/>
      <c r="F7" s="667"/>
      <c r="G7" s="635"/>
      <c r="H7" s="636"/>
      <c r="I7" s="635"/>
      <c r="J7" s="636"/>
      <c r="K7" s="635"/>
      <c r="L7" s="636"/>
      <c r="M7" s="635"/>
      <c r="N7" s="636"/>
      <c r="O7" s="635"/>
      <c r="P7" s="636"/>
      <c r="Q7" s="635"/>
      <c r="R7" s="636"/>
      <c r="S7" s="635"/>
      <c r="T7" s="636"/>
      <c r="U7" s="635"/>
      <c r="V7" s="636"/>
      <c r="W7" s="635"/>
      <c r="X7" s="636"/>
      <c r="Y7" s="676" t="str">
        <f>IF(AE7=TRUE,1.8,IF(Q7="","",IF(IF(AG7="(10)",AJ7,AL7)&lt;0.05,"0.05",IF(AG7="(10)",AJ7,AL7))))</f>
        <v/>
      </c>
      <c r="Z7" s="637"/>
      <c r="AA7" s="639">
        <v>1</v>
      </c>
      <c r="AB7" s="640"/>
      <c r="AE7" s="137" t="b">
        <v>0</v>
      </c>
      <c r="AF7" s="121">
        <v>1.8</v>
      </c>
      <c r="AG7" s="53" t="str">
        <f>IF(Q7="","",IF(-1&lt;=Q7,"(10)",IF(G7+M7&gt;=3,"(12)１","(12)２")))</f>
        <v/>
      </c>
      <c r="AH7" s="38">
        <f>IF(O7&gt;0.4,"0.4",O7)</f>
        <v>0</v>
      </c>
      <c r="AJ7" s="38">
        <f>1.8-1.36*(G7*(AH7+S7)+M7*(AH7-Q7))^0.15-0.01*(6.14-G7)*((I7+0.5*K7)*AK7)^0.5</f>
        <v>1.8</v>
      </c>
      <c r="AK7" s="38">
        <f>IF(MAX(U7,W7)&lt;=0.9,MAX(U7,W7),"0.9")</f>
        <v>0</v>
      </c>
      <c r="AL7" s="38">
        <f>IF((G7+M7)&gt;=3,AM7,AN7)</f>
        <v>1.8</v>
      </c>
      <c r="AM7" s="38">
        <f>1.8-1.47*(G7+M7)^0.08</f>
        <v>1.8</v>
      </c>
      <c r="AN7" s="38">
        <f>1.8-1.36*(G7+M7)^0.15</f>
        <v>1.8</v>
      </c>
      <c r="AO7" s="122" t="str">
        <f>IF(Y7="","",AA7*Y7)</f>
        <v/>
      </c>
    </row>
    <row r="8" spans="1:43" s="38" customFormat="1" ht="20.100000000000001" customHeight="1">
      <c r="A8" s="679"/>
      <c r="B8" s="563"/>
      <c r="C8" s="563"/>
      <c r="D8" s="586"/>
      <c r="E8" s="666"/>
      <c r="F8" s="667"/>
      <c r="G8" s="635"/>
      <c r="H8" s="636"/>
      <c r="I8" s="635"/>
      <c r="J8" s="636"/>
      <c r="K8" s="635"/>
      <c r="L8" s="636"/>
      <c r="M8" s="635"/>
      <c r="N8" s="636"/>
      <c r="O8" s="635"/>
      <c r="P8" s="636"/>
      <c r="Q8" s="635"/>
      <c r="R8" s="636"/>
      <c r="S8" s="635"/>
      <c r="T8" s="636"/>
      <c r="U8" s="635"/>
      <c r="V8" s="636"/>
      <c r="W8" s="635"/>
      <c r="X8" s="636"/>
      <c r="Y8" s="637" t="str">
        <f>IF(AE8=TRUE,1.8,IF(Q8="","",IF(IF(AG8="(10)",AJ8,AL8)&lt;0.05,"0.05",IF(AG8="(10)",AJ8,AL8))))</f>
        <v/>
      </c>
      <c r="Z8" s="638"/>
      <c r="AA8" s="639">
        <v>1</v>
      </c>
      <c r="AB8" s="640"/>
      <c r="AE8" s="137" t="b">
        <v>0</v>
      </c>
      <c r="AF8" s="121">
        <v>1.8</v>
      </c>
      <c r="AG8" s="53" t="str">
        <f>IF(Q8="","",IF(-1&lt;=Q8,"(10)",IF(G8+M8&gt;=3,"(12)１","(12)２")))</f>
        <v/>
      </c>
      <c r="AH8" s="38">
        <f>IF(O8&gt;0.4,"0.4",O8)</f>
        <v>0</v>
      </c>
      <c r="AJ8" s="38">
        <f>1.8-1.36*(G8*(AH8+S8)+M8*(AH8-Q8))^0.15-0.01*(6.14-G8)*((I8+0.5*K8)*AK8)^0.5</f>
        <v>1.8</v>
      </c>
      <c r="AK8" s="38">
        <f>IF(MAX(U8,W8)&lt;=0.9,MAX(U8,W8),"0.9")</f>
        <v>0</v>
      </c>
      <c r="AL8" s="38">
        <f>IF((G8+M8)&gt;=3,AM8,AN8)</f>
        <v>1.8</v>
      </c>
      <c r="AM8" s="38">
        <f>1.8-1.47*(G8+M8)^0.08</f>
        <v>1.8</v>
      </c>
      <c r="AN8" s="38">
        <f>1.8-1.36*(G8+M8)^0.15</f>
        <v>1.8</v>
      </c>
      <c r="AO8" s="122" t="str">
        <f>IF(Y8="","",AA8*Y8)</f>
        <v/>
      </c>
    </row>
    <row r="9" spans="1:43" s="38" customFormat="1" ht="20.100000000000001" customHeight="1">
      <c r="A9" s="679"/>
      <c r="B9" s="563"/>
      <c r="C9" s="563"/>
      <c r="D9" s="586"/>
      <c r="E9" s="666"/>
      <c r="F9" s="667"/>
      <c r="G9" s="635"/>
      <c r="H9" s="636"/>
      <c r="I9" s="635"/>
      <c r="J9" s="636"/>
      <c r="K9" s="635"/>
      <c r="L9" s="636"/>
      <c r="M9" s="635"/>
      <c r="N9" s="636"/>
      <c r="O9" s="635"/>
      <c r="P9" s="636"/>
      <c r="Q9" s="635"/>
      <c r="R9" s="636"/>
      <c r="S9" s="635"/>
      <c r="T9" s="636"/>
      <c r="U9" s="635"/>
      <c r="V9" s="636"/>
      <c r="W9" s="635"/>
      <c r="X9" s="636"/>
      <c r="Y9" s="637" t="str">
        <f>IF(AE9=TRUE,1.8,IF(Q9="","",IF(IF(AG9="(10)",AJ9,AL9)&lt;0.05,"0.05",IF(AG9="(10)",AJ9,AL9))))</f>
        <v/>
      </c>
      <c r="Z9" s="638"/>
      <c r="AA9" s="639">
        <v>1</v>
      </c>
      <c r="AB9" s="640"/>
      <c r="AE9" s="137" t="b">
        <v>0</v>
      </c>
      <c r="AF9" s="121">
        <v>1.8</v>
      </c>
      <c r="AG9" s="53" t="str">
        <f>IF(Q9="","",IF(-1&lt;=Q9,"(10)",IF(G9+M9&gt;=3,"(12)１","(12)２")))</f>
        <v/>
      </c>
      <c r="AH9" s="38">
        <f>IF(O9&gt;0.4,"0.4",O9)</f>
        <v>0</v>
      </c>
      <c r="AJ9" s="38">
        <f>1.8-1.36*(G9*(AH9+S9)+M9*(AH9-Q9))^0.15-0.01*(6.14-G9)*((I9+0.5*K9)*AK9)^0.5</f>
        <v>1.8</v>
      </c>
      <c r="AK9" s="38">
        <f>IF(MAX(U9,W9)&lt;=0.9,MAX(U9,W9),"0.9")</f>
        <v>0</v>
      </c>
      <c r="AL9" s="38">
        <f>IF((G9+M9)&gt;=3,AM9,AN9)</f>
        <v>1.8</v>
      </c>
      <c r="AM9" s="38">
        <f>1.8-1.47*(G9+M9)^0.08</f>
        <v>1.8</v>
      </c>
      <c r="AN9" s="38">
        <f>1.8-1.36*(G9+M9)^0.15</f>
        <v>1.8</v>
      </c>
      <c r="AO9" s="122" t="str">
        <f>IF(Y9="","",AA9*Y9)</f>
        <v/>
      </c>
    </row>
    <row r="10" spans="1:43" s="38" customFormat="1" ht="20.100000000000001" customHeight="1" thickBot="1">
      <c r="A10" s="682"/>
      <c r="B10" s="683"/>
      <c r="C10" s="683"/>
      <c r="D10" s="617"/>
      <c r="E10" s="668"/>
      <c r="F10" s="669"/>
      <c r="G10" s="674"/>
      <c r="H10" s="675"/>
      <c r="I10" s="674"/>
      <c r="J10" s="675"/>
      <c r="K10" s="674"/>
      <c r="L10" s="675"/>
      <c r="M10" s="674"/>
      <c r="N10" s="675"/>
      <c r="O10" s="674"/>
      <c r="P10" s="675"/>
      <c r="Q10" s="674"/>
      <c r="R10" s="675"/>
      <c r="S10" s="674"/>
      <c r="T10" s="675"/>
      <c r="U10" s="674"/>
      <c r="V10" s="675"/>
      <c r="W10" s="674"/>
      <c r="X10" s="675"/>
      <c r="Y10" s="680" t="str">
        <f>IF(AE10=TRUE,1.8,IF(Q10="","",IF(IF(AG10="(10)",AJ10,AL10)&lt;0.05,"0.05",IF(AG10="(10)",AJ10,AL10))))</f>
        <v/>
      </c>
      <c r="Z10" s="681"/>
      <c r="AA10" s="662">
        <v>1</v>
      </c>
      <c r="AB10" s="663"/>
      <c r="AE10" s="137" t="b">
        <v>0</v>
      </c>
      <c r="AF10" s="121">
        <v>1.8</v>
      </c>
      <c r="AG10" s="53" t="str">
        <f>IF(Q10="","",IF(-1&lt;=Q10,"(10)",IF(G10+M10&gt;=3,"(12)１","(12)２")))</f>
        <v/>
      </c>
      <c r="AH10" s="38">
        <f>IF(O10&gt;0.4,"0.4",O10)</f>
        <v>0</v>
      </c>
      <c r="AJ10" s="38">
        <f>1.8-1.36*(G10*(AH10+S10)+M10*(AH10-Q10))^0.15-0.01*(6.14-G10)*((I10+0.5*K10)*AK10)^0.5</f>
        <v>1.8</v>
      </c>
      <c r="AK10" s="38">
        <f>IF(MAX(U10,W10)&lt;=0.9,MAX(U10,W10),"0.9")</f>
        <v>0</v>
      </c>
      <c r="AL10" s="38">
        <f>IF((G10+M10)&gt;=3,AM10,AN10)</f>
        <v>1.8</v>
      </c>
      <c r="AM10" s="38">
        <f>1.8-1.47*(G10+M10)^0.08</f>
        <v>1.8</v>
      </c>
      <c r="AN10" s="38">
        <f>1.8-1.36*(G10+M10)^0.15</f>
        <v>1.8</v>
      </c>
      <c r="AO10" s="122" t="str">
        <f>IF(Y10="","",AA10*Y10)</f>
        <v/>
      </c>
    </row>
    <row r="11" spans="1:43" s="38" customFormat="1" ht="20.100000000000001" customHeight="1">
      <c r="A11" s="38" t="s">
        <v>16</v>
      </c>
    </row>
    <row r="12" spans="1:43" s="38" customFormat="1" ht="20.100000000000001" customHeight="1">
      <c r="A12" s="38" t="s">
        <v>232</v>
      </c>
    </row>
    <row r="13" spans="1:43" s="38" customFormat="1" ht="20.100000000000001" customHeight="1">
      <c r="A13" s="38" t="s">
        <v>231</v>
      </c>
    </row>
    <row r="14" spans="1:43" s="38" customFormat="1" ht="20.100000000000001" customHeight="1"/>
    <row r="15" spans="1:43" s="38" customFormat="1" ht="20.100000000000001" customHeight="1" thickBot="1">
      <c r="A15" s="36" t="s">
        <v>220</v>
      </c>
      <c r="B15" s="118"/>
      <c r="C15" s="118"/>
      <c r="D15" s="118"/>
      <c r="E15" s="118"/>
      <c r="F15" s="118"/>
      <c r="G15" s="118"/>
      <c r="H15" s="118"/>
      <c r="I15" s="119"/>
      <c r="J15" s="119"/>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row>
    <row r="16" spans="1:43" s="38" customFormat="1" ht="20.100000000000001" customHeight="1">
      <c r="A16" s="653" t="s">
        <v>76</v>
      </c>
      <c r="B16" s="654"/>
      <c r="C16" s="654"/>
      <c r="D16" s="655"/>
      <c r="E16" s="649" t="s">
        <v>75</v>
      </c>
      <c r="F16" s="659"/>
      <c r="G16" s="645" t="s">
        <v>7</v>
      </c>
      <c r="H16" s="646"/>
      <c r="I16" s="645" t="s">
        <v>8</v>
      </c>
      <c r="J16" s="646"/>
      <c r="K16" s="645" t="s">
        <v>9</v>
      </c>
      <c r="L16" s="646"/>
      <c r="M16" s="645" t="s">
        <v>10</v>
      </c>
      <c r="N16" s="646"/>
      <c r="O16" s="645" t="s">
        <v>11</v>
      </c>
      <c r="P16" s="646"/>
      <c r="Q16" s="645" t="s">
        <v>12</v>
      </c>
      <c r="R16" s="646"/>
      <c r="S16" s="645" t="s">
        <v>13</v>
      </c>
      <c r="T16" s="646"/>
      <c r="U16" s="645" t="s">
        <v>14</v>
      </c>
      <c r="V16" s="646"/>
      <c r="W16" s="645" t="s">
        <v>15</v>
      </c>
      <c r="X16" s="646"/>
      <c r="Y16" s="641" t="s">
        <v>73</v>
      </c>
      <c r="Z16" s="642"/>
      <c r="AA16" s="649" t="s">
        <v>74</v>
      </c>
      <c r="AB16" s="650"/>
      <c r="AC16" s="58"/>
      <c r="AD16" s="58"/>
      <c r="AE16" s="58"/>
      <c r="AF16" s="58"/>
      <c r="AG16" s="58"/>
      <c r="AH16" s="58"/>
      <c r="AI16" s="58"/>
      <c r="AJ16" s="632" t="s">
        <v>1</v>
      </c>
      <c r="AK16" s="632"/>
      <c r="AL16" s="632"/>
      <c r="AM16" s="632"/>
      <c r="AN16" s="632"/>
      <c r="AO16" s="58"/>
      <c r="AP16" s="58"/>
      <c r="AQ16" s="58"/>
    </row>
    <row r="17" spans="1:43" s="38" customFormat="1" ht="20.100000000000001" customHeight="1" thickBot="1">
      <c r="A17" s="656"/>
      <c r="B17" s="657"/>
      <c r="C17" s="657"/>
      <c r="D17" s="658"/>
      <c r="E17" s="651"/>
      <c r="F17" s="660"/>
      <c r="G17" s="647"/>
      <c r="H17" s="648"/>
      <c r="I17" s="647"/>
      <c r="J17" s="648"/>
      <c r="K17" s="647"/>
      <c r="L17" s="648"/>
      <c r="M17" s="647"/>
      <c r="N17" s="648"/>
      <c r="O17" s="647"/>
      <c r="P17" s="648"/>
      <c r="Q17" s="647"/>
      <c r="R17" s="648"/>
      <c r="S17" s="647"/>
      <c r="T17" s="648" t="b">
        <v>1</v>
      </c>
      <c r="U17" s="647"/>
      <c r="V17" s="648"/>
      <c r="W17" s="647"/>
      <c r="X17" s="648"/>
      <c r="Y17" s="643"/>
      <c r="Z17" s="644"/>
      <c r="AA17" s="651"/>
      <c r="AB17" s="652"/>
      <c r="AC17" s="58"/>
      <c r="AD17" s="58"/>
      <c r="AE17" s="53" t="s">
        <v>77</v>
      </c>
      <c r="AF17" s="53" t="b">
        <v>1</v>
      </c>
      <c r="AG17" s="53" t="s">
        <v>78</v>
      </c>
      <c r="AH17" s="53" t="s">
        <v>17</v>
      </c>
      <c r="AI17" s="53"/>
      <c r="AJ17" s="120" t="s">
        <v>81</v>
      </c>
      <c r="AK17" s="53" t="s">
        <v>18</v>
      </c>
      <c r="AL17" s="120" t="s">
        <v>82</v>
      </c>
      <c r="AM17" s="120" t="s">
        <v>80</v>
      </c>
      <c r="AN17" s="120" t="s">
        <v>79</v>
      </c>
      <c r="AO17" s="53" t="s">
        <v>83</v>
      </c>
      <c r="AP17" s="53" t="s">
        <v>84</v>
      </c>
      <c r="AQ17" s="53" t="s">
        <v>85</v>
      </c>
    </row>
    <row r="18" spans="1:43" s="38" customFormat="1" ht="20.100000000000001" customHeight="1">
      <c r="A18" s="677"/>
      <c r="B18" s="678"/>
      <c r="C18" s="678"/>
      <c r="D18" s="608"/>
      <c r="E18" s="664"/>
      <c r="F18" s="665"/>
      <c r="G18" s="672"/>
      <c r="H18" s="673"/>
      <c r="I18" s="672"/>
      <c r="J18" s="673"/>
      <c r="K18" s="672"/>
      <c r="L18" s="673"/>
      <c r="M18" s="672"/>
      <c r="N18" s="673"/>
      <c r="O18" s="672"/>
      <c r="P18" s="673"/>
      <c r="Q18" s="672"/>
      <c r="R18" s="673"/>
      <c r="S18" s="672"/>
      <c r="T18" s="673"/>
      <c r="U18" s="672"/>
      <c r="V18" s="673"/>
      <c r="W18" s="672"/>
      <c r="X18" s="673"/>
      <c r="Y18" s="633" t="str">
        <f>IF(AE18=TRUE,1.8,IF(Q18="","",IF(IF(AG18="(10)",AJ18,AL18)&lt;0.05,"0.05",IF(AG18="(10)",AJ18,AL18))))</f>
        <v/>
      </c>
      <c r="Z18" s="634"/>
      <c r="AA18" s="670">
        <v>1</v>
      </c>
      <c r="AB18" s="671"/>
      <c r="AE18" s="137" t="b">
        <v>0</v>
      </c>
      <c r="AF18" s="121">
        <v>1.8</v>
      </c>
      <c r="AG18" s="53" t="str">
        <f>IF(Q18="","",IF(-1&lt;=Q18,"(10)",IF(G18+M18&gt;=3,"(12)１","(12)２")))</f>
        <v/>
      </c>
      <c r="AH18" s="38">
        <f>IF(O18&gt;0.4,"0.4",O18)</f>
        <v>0</v>
      </c>
      <c r="AJ18" s="65">
        <f>1.8-1.36*(G18*(AH18+S18)+M18*(AH18-Q18))^0.15-0.01*(6.14-G18)*((I18+0.5*K18)*AK18)^0.5</f>
        <v>1.8</v>
      </c>
      <c r="AK18" s="38">
        <f>IF(MAX(U18,W18)&lt;=0.9,MAX(U18,W18),"0.9")</f>
        <v>0</v>
      </c>
      <c r="AL18" s="38">
        <f>IF((G18+M18)&gt;=3,AM18,AN18)</f>
        <v>1.8</v>
      </c>
      <c r="AM18" s="38">
        <f>1.8-1.47*(G18+M18)^0.08</f>
        <v>1.8</v>
      </c>
      <c r="AN18" s="38">
        <f>1.8-1.36*(G18+M18)^0.15</f>
        <v>1.8</v>
      </c>
      <c r="AO18" s="122" t="str">
        <f>IF(Y18="","",AA18*Y18)</f>
        <v/>
      </c>
      <c r="AP18" s="123">
        <f>MAX(AO18:AO22)</f>
        <v>0</v>
      </c>
      <c r="AQ18" s="38" t="e">
        <f>MATCH(AP18,AO18:AO22,0)</f>
        <v>#N/A</v>
      </c>
    </row>
    <row r="19" spans="1:43" s="38" customFormat="1" ht="20.100000000000001" customHeight="1">
      <c r="A19" s="679"/>
      <c r="B19" s="563"/>
      <c r="C19" s="563"/>
      <c r="D19" s="586"/>
      <c r="E19" s="666"/>
      <c r="F19" s="667"/>
      <c r="G19" s="635"/>
      <c r="H19" s="636"/>
      <c r="I19" s="635"/>
      <c r="J19" s="636"/>
      <c r="K19" s="635"/>
      <c r="L19" s="636"/>
      <c r="M19" s="635"/>
      <c r="N19" s="636"/>
      <c r="O19" s="635"/>
      <c r="P19" s="636"/>
      <c r="Q19" s="635"/>
      <c r="R19" s="636"/>
      <c r="S19" s="635"/>
      <c r="T19" s="636"/>
      <c r="U19" s="635"/>
      <c r="V19" s="636"/>
      <c r="W19" s="635"/>
      <c r="X19" s="636"/>
      <c r="Y19" s="676" t="str">
        <f>IF(AE19=TRUE,1.8,IF(Q19="","",IF(IF(AG19="(10)",AJ19,AL19)&lt;0.05,"0.05",IF(AG19="(10)",AJ19,AL19))))</f>
        <v/>
      </c>
      <c r="Z19" s="637"/>
      <c r="AA19" s="639">
        <v>1</v>
      </c>
      <c r="AB19" s="640"/>
      <c r="AE19" s="137" t="b">
        <v>0</v>
      </c>
      <c r="AF19" s="121">
        <v>1.8</v>
      </c>
      <c r="AG19" s="53" t="str">
        <f t="shared" ref="AG19:AG22" si="0">IF(Q19="","",IF(-1&lt;=Q19,"(10)",IF(G19+M19&gt;=3,"(12)１","(12)２")))</f>
        <v/>
      </c>
      <c r="AH19" s="38">
        <f>IF(O19&gt;0.4,"0.4",O19)</f>
        <v>0</v>
      </c>
      <c r="AJ19" s="38">
        <f>1.8-1.36*(G19*(AH19+S19)+M19*(AH19-Q19))^0.15-0.01*(6.14-G19)*((I19+0.5*K19)*AK19)^0.5</f>
        <v>1.8</v>
      </c>
      <c r="AK19" s="38">
        <f>IF(MAX(U19,W19)&lt;=0.9,MAX(U19,W19),"0.9")</f>
        <v>0</v>
      </c>
      <c r="AL19" s="38">
        <f>IF((G19+M19)&gt;=3,AM19,AN19)</f>
        <v>1.8</v>
      </c>
      <c r="AM19" s="38">
        <f>1.8-1.47*(G19+M19)^0.08</f>
        <v>1.8</v>
      </c>
      <c r="AN19" s="38">
        <f>1.8-1.36*(G19+M19)^0.15</f>
        <v>1.8</v>
      </c>
      <c r="AO19" s="122" t="str">
        <f>IF(Y19="","",AA19*Y19)</f>
        <v/>
      </c>
    </row>
    <row r="20" spans="1:43" s="38" customFormat="1" ht="20.100000000000001" customHeight="1">
      <c r="A20" s="679"/>
      <c r="B20" s="563"/>
      <c r="C20" s="563"/>
      <c r="D20" s="586"/>
      <c r="E20" s="666"/>
      <c r="F20" s="667"/>
      <c r="G20" s="635"/>
      <c r="H20" s="636"/>
      <c r="I20" s="635"/>
      <c r="J20" s="636"/>
      <c r="K20" s="635"/>
      <c r="L20" s="636"/>
      <c r="M20" s="635"/>
      <c r="N20" s="636"/>
      <c r="O20" s="635"/>
      <c r="P20" s="636"/>
      <c r="Q20" s="635"/>
      <c r="R20" s="636"/>
      <c r="S20" s="635"/>
      <c r="T20" s="636"/>
      <c r="U20" s="635"/>
      <c r="V20" s="636"/>
      <c r="W20" s="635"/>
      <c r="X20" s="636"/>
      <c r="Y20" s="637" t="str">
        <f>IF(AE20=TRUE,1.8,IF(Q20="","",IF(IF(AG20="(10)",AJ20,AL20)&lt;0.05,"0.05",IF(AG20="(10)",AJ20,AL20))))</f>
        <v/>
      </c>
      <c r="Z20" s="638"/>
      <c r="AA20" s="639">
        <v>1</v>
      </c>
      <c r="AB20" s="640"/>
      <c r="AE20" s="137" t="b">
        <v>0</v>
      </c>
      <c r="AF20" s="121">
        <v>1.8</v>
      </c>
      <c r="AG20" s="53" t="str">
        <f t="shared" si="0"/>
        <v/>
      </c>
      <c r="AH20" s="38">
        <f>IF(O20&gt;0.4,"0.4",O20)</f>
        <v>0</v>
      </c>
      <c r="AJ20" s="38">
        <f>1.8-1.36*(G20*(AH20+S20)+M20*(AH20-Q20))^0.15-0.01*(6.14-G20)*((I20+0.5*K20)*AK20)^0.5</f>
        <v>1.8</v>
      </c>
      <c r="AK20" s="38">
        <f>IF(MAX(U20,W20)&lt;=0.9,MAX(U20,W20),"0.9")</f>
        <v>0</v>
      </c>
      <c r="AL20" s="38">
        <f>IF((G20+M20)&gt;=3,AM20,AN20)</f>
        <v>1.8</v>
      </c>
      <c r="AM20" s="38">
        <f>1.8-1.47*(G20+M20)^0.08</f>
        <v>1.8</v>
      </c>
      <c r="AN20" s="38">
        <f>1.8-1.36*(G20+M20)^0.15</f>
        <v>1.8</v>
      </c>
      <c r="AO20" s="122" t="str">
        <f>IF(Y20="","",AA20*Y20)</f>
        <v/>
      </c>
    </row>
    <row r="21" spans="1:43" s="38" customFormat="1" ht="20.100000000000001" customHeight="1">
      <c r="A21" s="679"/>
      <c r="B21" s="563"/>
      <c r="C21" s="563"/>
      <c r="D21" s="586"/>
      <c r="E21" s="666"/>
      <c r="F21" s="667"/>
      <c r="G21" s="635"/>
      <c r="H21" s="636"/>
      <c r="I21" s="635"/>
      <c r="J21" s="636"/>
      <c r="K21" s="635"/>
      <c r="L21" s="636"/>
      <c r="M21" s="635"/>
      <c r="N21" s="636"/>
      <c r="O21" s="635"/>
      <c r="P21" s="636"/>
      <c r="Q21" s="635"/>
      <c r="R21" s="636"/>
      <c r="S21" s="635"/>
      <c r="T21" s="636"/>
      <c r="U21" s="635"/>
      <c r="V21" s="636"/>
      <c r="W21" s="635"/>
      <c r="X21" s="636"/>
      <c r="Y21" s="637" t="str">
        <f>IF(AE21=TRUE,1.8,IF(Q21="","",IF(IF(AG21="(10)",AJ21,AL21)&lt;0.05,"0.05",IF(AG21="(10)",AJ21,AL21))))</f>
        <v/>
      </c>
      <c r="Z21" s="638"/>
      <c r="AA21" s="639">
        <v>1</v>
      </c>
      <c r="AB21" s="640"/>
      <c r="AE21" s="137" t="b">
        <v>0</v>
      </c>
      <c r="AF21" s="121">
        <v>1.8</v>
      </c>
      <c r="AG21" s="53" t="str">
        <f t="shared" si="0"/>
        <v/>
      </c>
      <c r="AH21" s="38">
        <f>IF(O21&gt;0.4,"0.4",O21)</f>
        <v>0</v>
      </c>
      <c r="AJ21" s="38">
        <f>1.8-1.36*(G21*(AH21+S21)+M21*(AH21-Q21))^0.15-0.01*(6.14-G21)*((I21+0.5*K21)*AK21)^0.5</f>
        <v>1.8</v>
      </c>
      <c r="AK21" s="38">
        <f>IF(MAX(U21,W21)&lt;=0.9,MAX(U21,W21),"0.9")</f>
        <v>0</v>
      </c>
      <c r="AL21" s="38">
        <f>IF((G21+M21)&gt;=3,AM21,AN21)</f>
        <v>1.8</v>
      </c>
      <c r="AM21" s="38">
        <f>1.8-1.47*(G21+M21)^0.08</f>
        <v>1.8</v>
      </c>
      <c r="AN21" s="38">
        <f>1.8-1.36*(G21+M21)^0.15</f>
        <v>1.8</v>
      </c>
      <c r="AO21" s="122" t="str">
        <f>IF(Y21="","",AA21*Y21)</f>
        <v/>
      </c>
    </row>
    <row r="22" spans="1:43" s="38" customFormat="1" ht="20.100000000000001" customHeight="1" thickBot="1">
      <c r="A22" s="682"/>
      <c r="B22" s="683"/>
      <c r="C22" s="683"/>
      <c r="D22" s="617"/>
      <c r="E22" s="668"/>
      <c r="F22" s="669"/>
      <c r="G22" s="674"/>
      <c r="H22" s="675"/>
      <c r="I22" s="674"/>
      <c r="J22" s="675"/>
      <c r="K22" s="674"/>
      <c r="L22" s="675"/>
      <c r="M22" s="674"/>
      <c r="N22" s="675"/>
      <c r="O22" s="674"/>
      <c r="P22" s="675"/>
      <c r="Q22" s="674"/>
      <c r="R22" s="675"/>
      <c r="S22" s="674"/>
      <c r="T22" s="675"/>
      <c r="U22" s="674"/>
      <c r="V22" s="675"/>
      <c r="W22" s="674"/>
      <c r="X22" s="675"/>
      <c r="Y22" s="680" t="str">
        <f>IF(AE22=TRUE,1.8,IF(Q22="","",IF(IF(AG22="(10)",AJ22,AL22)&lt;0.05,"0.05",IF(AG22="(10)",AJ22,AL22))))</f>
        <v/>
      </c>
      <c r="Z22" s="681"/>
      <c r="AA22" s="662">
        <v>1</v>
      </c>
      <c r="AB22" s="663"/>
      <c r="AE22" s="137" t="b">
        <v>0</v>
      </c>
      <c r="AF22" s="121">
        <v>1.8</v>
      </c>
      <c r="AG22" s="53" t="str">
        <f t="shared" si="0"/>
        <v/>
      </c>
      <c r="AH22" s="38">
        <f>IF(O22&gt;0.4,"0.4",O22)</f>
        <v>0</v>
      </c>
      <c r="AJ22" s="38">
        <f>1.8-1.36*(G22*(AH22+S22)+M22*(AH22-Q22))^0.15-0.01*(6.14-G22)*((I22+0.5*K22)*AK22)^0.5</f>
        <v>1.8</v>
      </c>
      <c r="AK22" s="38">
        <f>IF(MAX(U22,W22)&lt;=0.9,MAX(U22,W22),"0.9")</f>
        <v>0</v>
      </c>
      <c r="AL22" s="38">
        <f>IF((G22+M22)&gt;=3,AM22,AN22)</f>
        <v>1.8</v>
      </c>
      <c r="AM22" s="38">
        <f>1.8-1.47*(G22+M22)^0.08</f>
        <v>1.8</v>
      </c>
      <c r="AN22" s="38">
        <f>1.8-1.36*(G22+M22)^0.15</f>
        <v>1.8</v>
      </c>
      <c r="AO22" s="122" t="str">
        <f>IF(Y22="","",AA22*Y22)</f>
        <v/>
      </c>
    </row>
    <row r="23" spans="1:43" s="38" customFormat="1" ht="20.100000000000001" customHeight="1">
      <c r="A23" s="38" t="s">
        <v>16</v>
      </c>
    </row>
    <row r="24" spans="1:43" s="38" customFormat="1" ht="20.100000000000001" customHeight="1">
      <c r="A24" s="38" t="s">
        <v>232</v>
      </c>
    </row>
    <row r="25" spans="1:43" s="38" customFormat="1" ht="20.100000000000001" customHeight="1">
      <c r="A25" s="38" t="s">
        <v>231</v>
      </c>
    </row>
    <row r="26" spans="1:43" s="38" customFormat="1" ht="20.100000000000001" customHeight="1"/>
    <row r="27" spans="1:43" s="38" customFormat="1" ht="20.100000000000001" customHeight="1"/>
    <row r="28" spans="1:43" s="38" customFormat="1" ht="20.100000000000001" customHeight="1"/>
    <row r="29" spans="1:43" s="38" customFormat="1" ht="20.100000000000001" customHeight="1"/>
    <row r="30" spans="1:43" s="38" customFormat="1" ht="20.100000000000001" customHeight="1"/>
    <row r="31" spans="1:43" s="38" customFormat="1" ht="20.100000000000001" customHeight="1"/>
    <row r="32" spans="1:43" s="38" customFormat="1" ht="20.100000000000001" customHeight="1"/>
    <row r="33" spans="1:28" s="38" customFormat="1" ht="20.100000000000001" customHeight="1"/>
    <row r="34" spans="1:28" s="38" customFormat="1" ht="20.100000000000001" customHeight="1"/>
    <row r="35" spans="1:28" s="38" customFormat="1" ht="20.100000000000001" customHeight="1"/>
    <row r="36" spans="1:28" s="38" customFormat="1" ht="20.100000000000001" customHeight="1" thickBot="1">
      <c r="A36" s="63" t="s">
        <v>218</v>
      </c>
      <c r="B36" s="65"/>
      <c r="C36" s="65"/>
    </row>
    <row r="37" spans="1:28" s="38" customFormat="1" ht="30" customHeight="1" thickBot="1">
      <c r="A37" s="688" t="s">
        <v>70</v>
      </c>
      <c r="B37" s="689"/>
      <c r="C37" s="689"/>
      <c r="D37" s="689"/>
      <c r="E37" s="690"/>
      <c r="F37" s="694" t="s">
        <v>69</v>
      </c>
      <c r="G37" s="695"/>
      <c r="H37" s="695"/>
      <c r="I37" s="695"/>
      <c r="J37" s="695"/>
      <c r="K37" s="696"/>
    </row>
    <row r="38" spans="1:28" s="58" customFormat="1" ht="30" customHeight="1">
      <c r="A38" s="691" t="s">
        <v>222</v>
      </c>
      <c r="B38" s="692"/>
      <c r="C38" s="692"/>
      <c r="D38" s="692"/>
      <c r="E38" s="693"/>
      <c r="F38" s="697">
        <f>IF(AP6=0,0,INDEX(Y6:Z10,AQ6,1))</f>
        <v>0</v>
      </c>
      <c r="G38" s="484"/>
      <c r="H38" s="484"/>
      <c r="I38" s="484"/>
      <c r="J38" s="484"/>
      <c r="K38" s="698"/>
      <c r="Y38" s="38"/>
      <c r="Z38" s="38"/>
      <c r="AA38" s="38"/>
      <c r="AB38" s="38"/>
    </row>
    <row r="39" spans="1:28" s="58" customFormat="1" ht="30" customHeight="1" thickBot="1">
      <c r="A39" s="684" t="s">
        <v>221</v>
      </c>
      <c r="B39" s="685"/>
      <c r="C39" s="685"/>
      <c r="D39" s="685"/>
      <c r="E39" s="686"/>
      <c r="F39" s="687">
        <f>IF(AP18=0,0,INDEX(Y18:Z22,AQ18,1))</f>
        <v>0</v>
      </c>
      <c r="G39" s="369"/>
      <c r="H39" s="369"/>
      <c r="I39" s="369"/>
      <c r="J39" s="369"/>
      <c r="K39" s="370"/>
    </row>
    <row r="40" spans="1:28" s="58" customFormat="1" ht="20.100000000000001" customHeight="1"/>
    <row r="41" spans="1:28" s="58" customFormat="1" ht="20.100000000000001" customHeight="1"/>
    <row r="42" spans="1:28" s="58" customFormat="1" ht="20.100000000000001" customHeight="1"/>
    <row r="43" spans="1:28" s="58" customFormat="1" ht="20.100000000000001" customHeight="1"/>
    <row r="44" spans="1:28" s="58" customFormat="1" ht="20.100000000000001" customHeight="1"/>
    <row r="45" spans="1:28" s="58" customFormat="1" ht="20.100000000000001" customHeight="1"/>
    <row r="46" spans="1:28" s="58" customFormat="1" ht="20.100000000000001" customHeight="1"/>
    <row r="47" spans="1:28" s="58" customFormat="1" ht="20.100000000000001" customHeight="1"/>
    <row r="48" spans="1:28" s="58" customFormat="1" ht="20.100000000000001" customHeight="1"/>
    <row r="49" s="58" customFormat="1" ht="20.100000000000001" customHeight="1"/>
    <row r="50" s="58" customFormat="1" ht="20.100000000000001" customHeight="1"/>
    <row r="51" s="58" customFormat="1" ht="20.100000000000001" customHeight="1"/>
    <row r="52" s="58" customFormat="1" ht="20.100000000000001" customHeight="1"/>
    <row r="53" s="58" customFormat="1" ht="20.100000000000001" customHeight="1"/>
    <row r="54" s="58" customFormat="1" ht="20.100000000000001" customHeight="1"/>
    <row r="55" s="58" customFormat="1" ht="20.100000000000001" customHeight="1"/>
    <row r="56" s="58" customFormat="1" ht="20.100000000000001" customHeight="1"/>
    <row r="57" s="58" customFormat="1" ht="20.100000000000001" customHeight="1"/>
    <row r="58" s="58" customFormat="1" ht="20.100000000000001" customHeight="1"/>
    <row r="59" s="58" customFormat="1" ht="20.100000000000001" customHeight="1"/>
    <row r="60" s="58" customFormat="1" ht="20.100000000000001" customHeight="1"/>
    <row r="61" s="58" customFormat="1" ht="20.100000000000001" customHeight="1"/>
    <row r="62" s="58" customFormat="1" ht="20.100000000000001" customHeight="1"/>
    <row r="63" s="58" customFormat="1" ht="20.100000000000001" customHeight="1"/>
    <row r="64" s="58" customFormat="1" ht="20.100000000000001" customHeight="1"/>
    <row r="65" s="58" customFormat="1" ht="20.100000000000001" customHeight="1"/>
    <row r="66" s="58" customFormat="1" ht="20.100000000000001" customHeight="1"/>
    <row r="67" s="58" customFormat="1" ht="20.100000000000001" customHeight="1"/>
    <row r="68" s="58" customFormat="1" ht="20.100000000000001" customHeight="1"/>
    <row r="69" s="58" customFormat="1" ht="20.100000000000001" customHeight="1"/>
    <row r="70" s="58" customFormat="1" ht="20.100000000000001" customHeight="1"/>
    <row r="71" s="58" customFormat="1" ht="20.100000000000001" customHeight="1"/>
    <row r="72" s="58" customFormat="1" ht="20.100000000000001" customHeight="1"/>
    <row r="73" s="58" customFormat="1" ht="20.100000000000001" customHeight="1"/>
    <row r="74" s="58" customFormat="1" ht="20.100000000000001" customHeight="1"/>
    <row r="75" s="58" customFormat="1" ht="20.100000000000001" customHeight="1"/>
    <row r="76" s="58" customFormat="1" ht="20.100000000000001" customHeight="1"/>
    <row r="77" s="58" customFormat="1" ht="20.100000000000001" customHeight="1"/>
    <row r="78" s="58" customFormat="1" ht="20.100000000000001" customHeight="1"/>
    <row r="79" s="58" customFormat="1" ht="20.100000000000001" customHeight="1"/>
    <row r="80" s="58" customFormat="1" ht="20.100000000000001" customHeight="1"/>
    <row r="81" s="58" customFormat="1" ht="20.100000000000001" customHeight="1"/>
    <row r="82" s="58" customFormat="1" ht="20.100000000000001" customHeight="1"/>
    <row r="83" s="58" customFormat="1" ht="20.100000000000001" customHeight="1"/>
    <row r="84" s="58" customFormat="1" ht="20.100000000000001" customHeight="1"/>
    <row r="85" s="58" customFormat="1" ht="20.100000000000001" customHeight="1"/>
    <row r="86" s="58" customFormat="1" ht="20.100000000000001" customHeight="1"/>
    <row r="87" s="58" customFormat="1" ht="20.100000000000001" customHeight="1"/>
    <row r="88" s="58" customFormat="1" ht="20.100000000000001" customHeight="1"/>
    <row r="89" s="58" customFormat="1" ht="20.100000000000001" customHeight="1"/>
    <row r="90" s="58" customFormat="1" ht="20.100000000000001" customHeight="1"/>
    <row r="91" s="58" customFormat="1" ht="20.100000000000001" customHeight="1"/>
    <row r="92" s="58" customFormat="1" ht="20.100000000000001" customHeight="1"/>
    <row r="93" s="58" customFormat="1" ht="20.100000000000001" customHeight="1"/>
    <row r="94" s="58" customFormat="1" ht="20.100000000000001" customHeight="1"/>
    <row r="95" s="58" customFormat="1" ht="20.100000000000001" customHeight="1"/>
    <row r="96" s="58" customFormat="1" ht="20.100000000000001" customHeight="1"/>
    <row r="97" s="58" customFormat="1" ht="20.100000000000001" customHeight="1"/>
    <row r="98" s="58" customFormat="1" ht="20.100000000000001" customHeight="1"/>
    <row r="99" s="58" customFormat="1" ht="20.100000000000001" customHeight="1"/>
    <row r="100" s="58" customFormat="1" ht="20.100000000000001" customHeight="1"/>
    <row r="101" s="58" customFormat="1" ht="20.100000000000001" customHeight="1"/>
    <row r="102" s="58" customFormat="1" ht="20.100000000000001" customHeight="1"/>
    <row r="103" s="58" customFormat="1" ht="20.100000000000001" customHeight="1"/>
    <row r="104" s="58" customFormat="1" ht="20.100000000000001" customHeight="1"/>
    <row r="105" s="58" customFormat="1" ht="20.100000000000001" customHeight="1"/>
    <row r="106" s="58" customFormat="1" ht="20.100000000000001" customHeight="1"/>
    <row r="107" s="58" customFormat="1" ht="20.100000000000001" customHeight="1"/>
    <row r="108" s="58" customFormat="1" ht="20.100000000000001" customHeight="1"/>
    <row r="109" s="58" customFormat="1" ht="20.100000000000001" customHeight="1"/>
    <row r="110" s="58" customFormat="1" ht="20.100000000000001" customHeight="1"/>
    <row r="111" s="58" customFormat="1" ht="20.100000000000001" customHeight="1"/>
    <row r="112" s="58" customFormat="1" ht="20.100000000000001" customHeight="1"/>
    <row r="113" s="58" customFormat="1" ht="20.100000000000001" customHeight="1"/>
    <row r="114" s="58" customFormat="1" ht="20.100000000000001" customHeight="1"/>
    <row r="115" s="58" customFormat="1" ht="20.100000000000001" customHeight="1"/>
    <row r="116" s="58" customFormat="1" ht="20.100000000000001" customHeight="1"/>
    <row r="117" s="58" customFormat="1" ht="20.100000000000001" customHeight="1"/>
    <row r="118" s="58" customFormat="1" ht="20.100000000000001" customHeight="1"/>
    <row r="119" s="58" customFormat="1" ht="20.100000000000001" customHeight="1"/>
    <row r="120" s="58" customFormat="1" ht="20.100000000000001" customHeight="1"/>
    <row r="121" s="58" customFormat="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sheetData>
  <sheetProtection sheet="1" objects="1" scenarios="1" selectLockedCells="1"/>
  <mergeCells count="165">
    <mergeCell ref="W22:X22"/>
    <mergeCell ref="AA22:AB22"/>
    <mergeCell ref="Y22:Z22"/>
    <mergeCell ref="A39:E39"/>
    <mergeCell ref="F39:K39"/>
    <mergeCell ref="M22:N22"/>
    <mergeCell ref="O22:P22"/>
    <mergeCell ref="Q22:R22"/>
    <mergeCell ref="S22:T22"/>
    <mergeCell ref="U22:V22"/>
    <mergeCell ref="A22:D22"/>
    <mergeCell ref="E22:F22"/>
    <mergeCell ref="G22:H22"/>
    <mergeCell ref="I22:J22"/>
    <mergeCell ref="K22:L22"/>
    <mergeCell ref="A37:E37"/>
    <mergeCell ref="A38:E38"/>
    <mergeCell ref="F37:K37"/>
    <mergeCell ref="F38:K38"/>
    <mergeCell ref="W20:X20"/>
    <mergeCell ref="AA20:AB20"/>
    <mergeCell ref="Y20:Z20"/>
    <mergeCell ref="A21:D21"/>
    <mergeCell ref="E21:F21"/>
    <mergeCell ref="G21:H21"/>
    <mergeCell ref="I21:J21"/>
    <mergeCell ref="K21:L21"/>
    <mergeCell ref="M21:N21"/>
    <mergeCell ref="O21:P21"/>
    <mergeCell ref="Q21:R21"/>
    <mergeCell ref="S21:T21"/>
    <mergeCell ref="U21:V21"/>
    <mergeCell ref="W21:X21"/>
    <mergeCell ref="AA21:AB21"/>
    <mergeCell ref="Y21:Z21"/>
    <mergeCell ref="M20:N20"/>
    <mergeCell ref="O20:P20"/>
    <mergeCell ref="Q20:R20"/>
    <mergeCell ref="S20:T20"/>
    <mergeCell ref="U20:V20"/>
    <mergeCell ref="A20:D20"/>
    <mergeCell ref="E20:F20"/>
    <mergeCell ref="G20:H20"/>
    <mergeCell ref="I20:J20"/>
    <mergeCell ref="K20:L20"/>
    <mergeCell ref="W18:X18"/>
    <mergeCell ref="AA18:AB18"/>
    <mergeCell ref="Y18:Z18"/>
    <mergeCell ref="A19:D19"/>
    <mergeCell ref="E19:F19"/>
    <mergeCell ref="G19:H19"/>
    <mergeCell ref="I19:J19"/>
    <mergeCell ref="K19:L19"/>
    <mergeCell ref="M19:N19"/>
    <mergeCell ref="O19:P19"/>
    <mergeCell ref="Q19:R19"/>
    <mergeCell ref="S19:T19"/>
    <mergeCell ref="U19:V19"/>
    <mergeCell ref="W19:X19"/>
    <mergeCell ref="AA19:AB19"/>
    <mergeCell ref="Y19:Z19"/>
    <mergeCell ref="M18:N18"/>
    <mergeCell ref="O18:P18"/>
    <mergeCell ref="Q18:R18"/>
    <mergeCell ref="S18:T18"/>
    <mergeCell ref="U18:V18"/>
    <mergeCell ref="A18:D18"/>
    <mergeCell ref="W16:X17"/>
    <mergeCell ref="AA16:AB17"/>
    <mergeCell ref="Y16:Z17"/>
    <mergeCell ref="AJ16:AN16"/>
    <mergeCell ref="K16:L17"/>
    <mergeCell ref="M16:N17"/>
    <mergeCell ref="O16:P17"/>
    <mergeCell ref="Q16:R17"/>
    <mergeCell ref="S16:T17"/>
    <mergeCell ref="E18:F18"/>
    <mergeCell ref="G18:H18"/>
    <mergeCell ref="I18:J18"/>
    <mergeCell ref="K18:L18"/>
    <mergeCell ref="I9:J9"/>
    <mergeCell ref="K9:L9"/>
    <mergeCell ref="M10:N10"/>
    <mergeCell ref="O10:P10"/>
    <mergeCell ref="U16:V17"/>
    <mergeCell ref="Y10:Z10"/>
    <mergeCell ref="W10:X10"/>
    <mergeCell ref="Q10:R10"/>
    <mergeCell ref="S10:T10"/>
    <mergeCell ref="U10:V10"/>
    <mergeCell ref="O9:P9"/>
    <mergeCell ref="M9:N9"/>
    <mergeCell ref="A10:D10"/>
    <mergeCell ref="A9:D9"/>
    <mergeCell ref="K10:L10"/>
    <mergeCell ref="G9:H9"/>
    <mergeCell ref="A4:D5"/>
    <mergeCell ref="Y7:Z7"/>
    <mergeCell ref="I8:J8"/>
    <mergeCell ref="G8:H8"/>
    <mergeCell ref="A6:D6"/>
    <mergeCell ref="A7:D7"/>
    <mergeCell ref="O6:P6"/>
    <mergeCell ref="M6:N6"/>
    <mergeCell ref="K6:L6"/>
    <mergeCell ref="I6:J6"/>
    <mergeCell ref="U4:V5"/>
    <mergeCell ref="W4:X5"/>
    <mergeCell ref="K8:L8"/>
    <mergeCell ref="M8:N8"/>
    <mergeCell ref="G7:H7"/>
    <mergeCell ref="Q6:R6"/>
    <mergeCell ref="G6:H6"/>
    <mergeCell ref="M7:N7"/>
    <mergeCell ref="A8:D8"/>
    <mergeCell ref="K7:L7"/>
    <mergeCell ref="I7:J7"/>
    <mergeCell ref="A16:D17"/>
    <mergeCell ref="E16:F17"/>
    <mergeCell ref="G16:H17"/>
    <mergeCell ref="I16:J17"/>
    <mergeCell ref="AA7:AB7"/>
    <mergeCell ref="A1:AB1"/>
    <mergeCell ref="AA10:AB10"/>
    <mergeCell ref="E4:F5"/>
    <mergeCell ref="E6:F6"/>
    <mergeCell ref="E7:F7"/>
    <mergeCell ref="E8:F8"/>
    <mergeCell ref="E9:F9"/>
    <mergeCell ref="E10:F10"/>
    <mergeCell ref="AA6:AB6"/>
    <mergeCell ref="Q4:R5"/>
    <mergeCell ref="W6:X6"/>
    <mergeCell ref="U6:V6"/>
    <mergeCell ref="S6:T6"/>
    <mergeCell ref="M4:N5"/>
    <mergeCell ref="G4:H5"/>
    <mergeCell ref="I4:J5"/>
    <mergeCell ref="K4:L5"/>
    <mergeCell ref="G10:H10"/>
    <mergeCell ref="I10:J10"/>
    <mergeCell ref="AJ4:AN4"/>
    <mergeCell ref="Y6:Z6"/>
    <mergeCell ref="W8:X8"/>
    <mergeCell ref="U7:V7"/>
    <mergeCell ref="W7:X7"/>
    <mergeCell ref="O7:P7"/>
    <mergeCell ref="Q7:R7"/>
    <mergeCell ref="S7:T7"/>
    <mergeCell ref="Y9:Z9"/>
    <mergeCell ref="W9:X9"/>
    <mergeCell ref="U9:V9"/>
    <mergeCell ref="S9:T9"/>
    <mergeCell ref="Q9:R9"/>
    <mergeCell ref="AA9:AB9"/>
    <mergeCell ref="U8:V8"/>
    <mergeCell ref="Y4:Z5"/>
    <mergeCell ref="S4:T5"/>
    <mergeCell ref="AA4:AB5"/>
    <mergeCell ref="Q8:R8"/>
    <mergeCell ref="S8:T8"/>
    <mergeCell ref="O4:P5"/>
    <mergeCell ref="Y8:Z8"/>
    <mergeCell ref="O8:P8"/>
    <mergeCell ref="AA8:AB8"/>
  </mergeCells>
  <phoneticPr fontId="2"/>
  <conditionalFormatting sqref="I3:J3">
    <cfRule type="expression" dxfId="4" priority="64" stopIfTrue="1">
      <formula>#REF!=0</formula>
    </cfRule>
  </conditionalFormatting>
  <conditionalFormatting sqref="G6:X10">
    <cfRule type="expression" dxfId="3" priority="4">
      <formula>$AE6=TRUE</formula>
    </cfRule>
  </conditionalFormatting>
  <conditionalFormatting sqref="G20:X22 S18:X19">
    <cfRule type="expression" dxfId="2" priority="2">
      <formula>$AE18=TRUE</formula>
    </cfRule>
  </conditionalFormatting>
  <conditionalFormatting sqref="I15:J15">
    <cfRule type="expression" dxfId="1" priority="3" stopIfTrue="1">
      <formula>#REF!=0</formula>
    </cfRule>
  </conditionalFormatting>
  <conditionalFormatting sqref="G18:R19">
    <cfRule type="expression" dxfId="0" priority="1">
      <formula>$AE18=TRUE</formula>
    </cfRule>
  </conditionalFormatting>
  <dataValidations count="1">
    <dataValidation type="list" allowBlank="1" showInputMessage="1" showErrorMessage="1" sqref="AA6:AB10 AA18:AB22">
      <formula1>"1.0,0.7"</formula1>
    </dataValidation>
  </dataValidations>
  <pageMargins left="0.59055118110236227" right="0.39370078740157483" top="0.98425196850393704" bottom="0.78740157480314965" header="0.31496062992125984" footer="0.39370078740157483"/>
  <pageSetup paperSize="9" scale="91" orientation="portrait" horizontalDpi="300" verticalDpi="300" r:id="rId1"/>
  <headerFooter>
    <oddHeader>&amp;Rver.1.1</oddHeader>
    <oddFooter>&amp;Ccopyright (C) 2017 hyoukakyoukai all rights reserved</oddFooter>
  </headerFooter>
  <colBreaks count="1" manualBreakCount="1">
    <brk id="28" max="27" man="1"/>
  </colBreaks>
  <drawing r:id="rId2"/>
  <legacyDrawing r:id="rId3"/>
  <mc:AlternateContent xmlns:mc="http://schemas.openxmlformats.org/markup-compatibility/2006">
    <mc:Choice Requires="x14">
      <controls>
        <mc:AlternateContent xmlns:mc="http://schemas.openxmlformats.org/markup-compatibility/2006">
          <mc:Choice Requires="x14">
            <control shapeId="99332" r:id="rId4" name="Check Box 4">
              <controlPr defaultSize="0" autoFill="0" autoLine="0" autoPict="0">
                <anchor moveWithCells="1">
                  <from>
                    <xdr:col>4</xdr:col>
                    <xdr:colOff>142875</xdr:colOff>
                    <xdr:row>5</xdr:row>
                    <xdr:rowOff>38100</xdr:rowOff>
                  </from>
                  <to>
                    <xdr:col>5</xdr:col>
                    <xdr:colOff>190500</xdr:colOff>
                    <xdr:row>6</xdr:row>
                    <xdr:rowOff>0</xdr:rowOff>
                  </to>
                </anchor>
              </controlPr>
            </control>
          </mc:Choice>
        </mc:AlternateContent>
        <mc:AlternateContent xmlns:mc="http://schemas.openxmlformats.org/markup-compatibility/2006">
          <mc:Choice Requires="x14">
            <control shapeId="99338" r:id="rId5" name="Check Box 10">
              <controlPr defaultSize="0" autoFill="0" autoLine="0" autoPict="0">
                <anchor moveWithCells="1">
                  <from>
                    <xdr:col>4</xdr:col>
                    <xdr:colOff>142875</xdr:colOff>
                    <xdr:row>6</xdr:row>
                    <xdr:rowOff>28575</xdr:rowOff>
                  </from>
                  <to>
                    <xdr:col>5</xdr:col>
                    <xdr:colOff>190500</xdr:colOff>
                    <xdr:row>6</xdr:row>
                    <xdr:rowOff>238125</xdr:rowOff>
                  </to>
                </anchor>
              </controlPr>
            </control>
          </mc:Choice>
        </mc:AlternateContent>
        <mc:AlternateContent xmlns:mc="http://schemas.openxmlformats.org/markup-compatibility/2006">
          <mc:Choice Requires="x14">
            <control shapeId="99340" r:id="rId6" name="Check Box 12">
              <controlPr defaultSize="0" autoFill="0" autoLine="0" autoPict="0">
                <anchor moveWithCells="1">
                  <from>
                    <xdr:col>4</xdr:col>
                    <xdr:colOff>142875</xdr:colOff>
                    <xdr:row>7</xdr:row>
                    <xdr:rowOff>38100</xdr:rowOff>
                  </from>
                  <to>
                    <xdr:col>5</xdr:col>
                    <xdr:colOff>190500</xdr:colOff>
                    <xdr:row>8</xdr:row>
                    <xdr:rowOff>0</xdr:rowOff>
                  </to>
                </anchor>
              </controlPr>
            </control>
          </mc:Choice>
        </mc:AlternateContent>
        <mc:AlternateContent xmlns:mc="http://schemas.openxmlformats.org/markup-compatibility/2006">
          <mc:Choice Requires="x14">
            <control shapeId="99341" r:id="rId7" name="Check Box 13">
              <controlPr defaultSize="0" autoFill="0" autoLine="0" autoPict="0">
                <anchor moveWithCells="1">
                  <from>
                    <xdr:col>4</xdr:col>
                    <xdr:colOff>142875</xdr:colOff>
                    <xdr:row>8</xdr:row>
                    <xdr:rowOff>9525</xdr:rowOff>
                  </from>
                  <to>
                    <xdr:col>5</xdr:col>
                    <xdr:colOff>190500</xdr:colOff>
                    <xdr:row>8</xdr:row>
                    <xdr:rowOff>228600</xdr:rowOff>
                  </to>
                </anchor>
              </controlPr>
            </control>
          </mc:Choice>
        </mc:AlternateContent>
        <mc:AlternateContent xmlns:mc="http://schemas.openxmlformats.org/markup-compatibility/2006">
          <mc:Choice Requires="x14">
            <control shapeId="99343" r:id="rId8" name="Check Box 15">
              <controlPr defaultSize="0" autoFill="0" autoLine="0" autoPict="0">
                <anchor moveWithCells="1">
                  <from>
                    <xdr:col>4</xdr:col>
                    <xdr:colOff>142875</xdr:colOff>
                    <xdr:row>9</xdr:row>
                    <xdr:rowOff>28575</xdr:rowOff>
                  </from>
                  <to>
                    <xdr:col>5</xdr:col>
                    <xdr:colOff>190500</xdr:colOff>
                    <xdr:row>10</xdr:row>
                    <xdr:rowOff>0</xdr:rowOff>
                  </to>
                </anchor>
              </controlPr>
            </control>
          </mc:Choice>
        </mc:AlternateContent>
        <mc:AlternateContent xmlns:mc="http://schemas.openxmlformats.org/markup-compatibility/2006">
          <mc:Choice Requires="x14">
            <control shapeId="99349" r:id="rId9" name="Check Box 21">
              <controlPr defaultSize="0" autoFill="0" autoLine="0" autoPict="0">
                <anchor moveWithCells="1">
                  <from>
                    <xdr:col>4</xdr:col>
                    <xdr:colOff>142875</xdr:colOff>
                    <xdr:row>17</xdr:row>
                    <xdr:rowOff>38100</xdr:rowOff>
                  </from>
                  <to>
                    <xdr:col>5</xdr:col>
                    <xdr:colOff>190500</xdr:colOff>
                    <xdr:row>18</xdr:row>
                    <xdr:rowOff>0</xdr:rowOff>
                  </to>
                </anchor>
              </controlPr>
            </control>
          </mc:Choice>
        </mc:AlternateContent>
        <mc:AlternateContent xmlns:mc="http://schemas.openxmlformats.org/markup-compatibility/2006">
          <mc:Choice Requires="x14">
            <control shapeId="99350" r:id="rId10" name="Check Box 22">
              <controlPr defaultSize="0" autoFill="0" autoLine="0" autoPict="0">
                <anchor moveWithCells="1">
                  <from>
                    <xdr:col>4</xdr:col>
                    <xdr:colOff>142875</xdr:colOff>
                    <xdr:row>18</xdr:row>
                    <xdr:rowOff>28575</xdr:rowOff>
                  </from>
                  <to>
                    <xdr:col>5</xdr:col>
                    <xdr:colOff>190500</xdr:colOff>
                    <xdr:row>18</xdr:row>
                    <xdr:rowOff>238125</xdr:rowOff>
                  </to>
                </anchor>
              </controlPr>
            </control>
          </mc:Choice>
        </mc:AlternateContent>
        <mc:AlternateContent xmlns:mc="http://schemas.openxmlformats.org/markup-compatibility/2006">
          <mc:Choice Requires="x14">
            <control shapeId="99351" r:id="rId11" name="Check Box 23">
              <controlPr defaultSize="0" autoFill="0" autoLine="0" autoPict="0">
                <anchor moveWithCells="1">
                  <from>
                    <xdr:col>4</xdr:col>
                    <xdr:colOff>142875</xdr:colOff>
                    <xdr:row>19</xdr:row>
                    <xdr:rowOff>38100</xdr:rowOff>
                  </from>
                  <to>
                    <xdr:col>5</xdr:col>
                    <xdr:colOff>190500</xdr:colOff>
                    <xdr:row>20</xdr:row>
                    <xdr:rowOff>0</xdr:rowOff>
                  </to>
                </anchor>
              </controlPr>
            </control>
          </mc:Choice>
        </mc:AlternateContent>
        <mc:AlternateContent xmlns:mc="http://schemas.openxmlformats.org/markup-compatibility/2006">
          <mc:Choice Requires="x14">
            <control shapeId="99352" r:id="rId12" name="Check Box 24">
              <controlPr defaultSize="0" autoFill="0" autoLine="0" autoPict="0">
                <anchor moveWithCells="1">
                  <from>
                    <xdr:col>4</xdr:col>
                    <xdr:colOff>142875</xdr:colOff>
                    <xdr:row>20</xdr:row>
                    <xdr:rowOff>9525</xdr:rowOff>
                  </from>
                  <to>
                    <xdr:col>5</xdr:col>
                    <xdr:colOff>190500</xdr:colOff>
                    <xdr:row>20</xdr:row>
                    <xdr:rowOff>228600</xdr:rowOff>
                  </to>
                </anchor>
              </controlPr>
            </control>
          </mc:Choice>
        </mc:AlternateContent>
        <mc:AlternateContent xmlns:mc="http://schemas.openxmlformats.org/markup-compatibility/2006">
          <mc:Choice Requires="x14">
            <control shapeId="99353" r:id="rId13" name="Check Box 25">
              <controlPr defaultSize="0" autoFill="0" autoLine="0" autoPict="0">
                <anchor moveWithCells="1">
                  <from>
                    <xdr:col>4</xdr:col>
                    <xdr:colOff>142875</xdr:colOff>
                    <xdr:row>21</xdr:row>
                    <xdr:rowOff>28575</xdr:rowOff>
                  </from>
                  <to>
                    <xdr:col>5</xdr:col>
                    <xdr:colOff>190500</xdr:colOff>
                    <xdr:row>22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AB30"/>
  <sheetViews>
    <sheetView view="pageBreakPreview" zoomScale="115" zoomScaleNormal="100" zoomScaleSheetLayoutView="115" workbookViewId="0">
      <selection activeCell="C4" sqref="C4"/>
    </sheetView>
  </sheetViews>
  <sheetFormatPr defaultRowHeight="15" customHeight="1"/>
  <cols>
    <col min="1" max="1" width="9" style="280"/>
    <col min="2" max="2" width="4.625" style="280" customWidth="1"/>
    <col min="3" max="3" width="16.625" style="280" customWidth="1"/>
    <col min="4" max="4" width="12.625" style="280" customWidth="1"/>
    <col min="5" max="7" width="10.625" style="280" customWidth="1"/>
    <col min="8" max="16384" width="9" style="280"/>
  </cols>
  <sheetData>
    <row r="1" spans="1:28" ht="30" customHeight="1">
      <c r="A1" s="723" t="s">
        <v>314</v>
      </c>
      <c r="B1" s="723"/>
      <c r="C1" s="723"/>
      <c r="D1" s="723"/>
      <c r="E1" s="723"/>
      <c r="F1" s="723"/>
      <c r="G1" s="723"/>
      <c r="H1" s="723"/>
      <c r="I1" s="279"/>
      <c r="J1" s="279"/>
      <c r="K1" s="279"/>
      <c r="L1" s="279"/>
      <c r="M1" s="279"/>
      <c r="N1" s="279"/>
      <c r="O1" s="279"/>
      <c r="P1" s="279"/>
      <c r="Q1" s="279"/>
      <c r="R1" s="279"/>
      <c r="S1" s="279"/>
      <c r="T1" s="279"/>
      <c r="U1" s="279"/>
      <c r="V1" s="279"/>
      <c r="W1" s="279"/>
      <c r="X1" s="279"/>
      <c r="Y1" s="279"/>
      <c r="Z1" s="279"/>
      <c r="AA1" s="279"/>
      <c r="AB1" s="279"/>
    </row>
    <row r="2" spans="1:28" ht="20.100000000000001" customHeight="1">
      <c r="A2" s="281"/>
      <c r="B2" s="281"/>
      <c r="C2" s="281"/>
      <c r="D2" s="281"/>
      <c r="E2" s="281"/>
      <c r="F2" s="281"/>
      <c r="G2" s="281"/>
      <c r="H2" s="282"/>
    </row>
    <row r="3" spans="1:28" ht="20.100000000000001" customHeight="1" thickBot="1">
      <c r="B3" s="283" t="s">
        <v>315</v>
      </c>
      <c r="C3" s="284"/>
    </row>
    <row r="4" spans="1:28" ht="20.100000000000001" customHeight="1" thickBot="1">
      <c r="B4" s="285" t="s">
        <v>316</v>
      </c>
      <c r="C4" s="286"/>
      <c r="D4" s="287" t="s">
        <v>317</v>
      </c>
      <c r="E4" s="287"/>
      <c r="F4" s="287"/>
      <c r="G4" s="288"/>
    </row>
    <row r="5" spans="1:28" ht="20.100000000000001" customHeight="1">
      <c r="B5" s="711" t="s">
        <v>318</v>
      </c>
      <c r="C5" s="712"/>
      <c r="D5" s="726" t="s">
        <v>319</v>
      </c>
      <c r="E5" s="726"/>
      <c r="F5" s="289" t="s">
        <v>320</v>
      </c>
      <c r="G5" s="290" t="s">
        <v>321</v>
      </c>
    </row>
    <row r="6" spans="1:28" ht="20.100000000000001" customHeight="1">
      <c r="B6" s="724"/>
      <c r="C6" s="725"/>
      <c r="D6" s="727" t="s">
        <v>322</v>
      </c>
      <c r="E6" s="728"/>
      <c r="F6" s="291"/>
      <c r="G6" s="292"/>
    </row>
    <row r="7" spans="1:28" ht="30" customHeight="1" thickBot="1">
      <c r="B7" s="587"/>
      <c r="C7" s="588"/>
      <c r="D7" s="293" t="s">
        <v>323</v>
      </c>
      <c r="E7" s="294" t="s">
        <v>324</v>
      </c>
      <c r="F7" s="729" t="s">
        <v>325</v>
      </c>
      <c r="G7" s="730"/>
    </row>
    <row r="8" spans="1:28" ht="20.100000000000001" customHeight="1">
      <c r="B8" s="731" t="s">
        <v>326</v>
      </c>
      <c r="C8" s="732"/>
      <c r="D8" s="295" t="s">
        <v>327</v>
      </c>
      <c r="E8" s="295" t="s">
        <v>327</v>
      </c>
      <c r="F8" s="296"/>
      <c r="G8" s="297"/>
    </row>
    <row r="9" spans="1:28" ht="20.100000000000001" customHeight="1">
      <c r="B9" s="699"/>
      <c r="C9" s="700"/>
      <c r="D9" s="298"/>
      <c r="E9" s="298"/>
      <c r="F9" s="299"/>
      <c r="G9" s="300"/>
    </row>
    <row r="10" spans="1:28" ht="20.100000000000001" customHeight="1">
      <c r="B10" s="699"/>
      <c r="C10" s="700"/>
      <c r="D10" s="298"/>
      <c r="E10" s="298"/>
      <c r="F10" s="299"/>
      <c r="G10" s="300"/>
    </row>
    <row r="11" spans="1:28" ht="20.100000000000001" customHeight="1">
      <c r="B11" s="699"/>
      <c r="C11" s="700"/>
      <c r="D11" s="298"/>
      <c r="E11" s="298"/>
      <c r="F11" s="299"/>
      <c r="G11" s="300"/>
    </row>
    <row r="12" spans="1:28" ht="20.100000000000001" customHeight="1">
      <c r="B12" s="699"/>
      <c r="C12" s="700"/>
      <c r="D12" s="298"/>
      <c r="E12" s="298"/>
      <c r="F12" s="299"/>
      <c r="G12" s="300"/>
    </row>
    <row r="13" spans="1:28" ht="20.100000000000001" customHeight="1">
      <c r="B13" s="721"/>
      <c r="C13" s="722"/>
      <c r="D13" s="298"/>
      <c r="E13" s="298"/>
      <c r="F13" s="299"/>
      <c r="G13" s="300"/>
    </row>
    <row r="14" spans="1:28" ht="20.100000000000001" customHeight="1">
      <c r="B14" s="701" t="s">
        <v>328</v>
      </c>
      <c r="C14" s="702"/>
      <c r="D14" s="301" t="s">
        <v>327</v>
      </c>
      <c r="E14" s="301" t="s">
        <v>327</v>
      </c>
      <c r="F14" s="302"/>
      <c r="G14" s="303"/>
    </row>
    <row r="15" spans="1:28" ht="20.100000000000001" customHeight="1">
      <c r="B15" s="703" t="s">
        <v>329</v>
      </c>
      <c r="C15" s="704"/>
      <c r="D15" s="704"/>
      <c r="E15" s="705"/>
      <c r="F15" s="304">
        <f>SUM(F8:F14)</f>
        <v>0</v>
      </c>
      <c r="G15" s="305">
        <f>SUM(G8:G14)</f>
        <v>0</v>
      </c>
    </row>
    <row r="16" spans="1:28" ht="20.100000000000001" customHeight="1">
      <c r="B16" s="703" t="s">
        <v>330</v>
      </c>
      <c r="C16" s="704"/>
      <c r="D16" s="704"/>
      <c r="E16" s="705"/>
      <c r="F16" s="306" t="str">
        <f>IF(F15=0,"0.000",1/F15)</f>
        <v>0.000</v>
      </c>
      <c r="G16" s="307" t="str">
        <f>IF(G15=0,"0.000",1/G15)</f>
        <v>0.000</v>
      </c>
    </row>
    <row r="17" spans="2:7" ht="20.100000000000001" customHeight="1" thickBot="1">
      <c r="B17" s="706" t="s">
        <v>331</v>
      </c>
      <c r="C17" s="707"/>
      <c r="D17" s="707"/>
      <c r="E17" s="708"/>
      <c r="F17" s="709" t="str">
        <f>IF(F15=0,"",(F6*F16)+(G6*G16))</f>
        <v/>
      </c>
      <c r="G17" s="710"/>
    </row>
    <row r="18" spans="2:7" ht="20.100000000000001" customHeight="1"/>
    <row r="19" spans="2:7" ht="20.100000000000001" customHeight="1">
      <c r="B19" s="299"/>
      <c r="C19" s="280" t="s">
        <v>332</v>
      </c>
    </row>
    <row r="20" spans="2:7" ht="31.5" customHeight="1"/>
    <row r="21" spans="2:7" ht="19.5" customHeight="1" thickBot="1">
      <c r="B21" s="283" t="s">
        <v>333</v>
      </c>
      <c r="C21" s="308"/>
      <c r="D21" s="309"/>
      <c r="E21" s="309"/>
      <c r="F21" s="309"/>
      <c r="G21" s="309"/>
    </row>
    <row r="22" spans="2:7" ht="19.5" customHeight="1" thickBot="1">
      <c r="B22" s="285" t="s">
        <v>316</v>
      </c>
      <c r="C22" s="286"/>
      <c r="D22" s="310" t="s">
        <v>334</v>
      </c>
      <c r="E22" s="287"/>
      <c r="F22" s="288"/>
      <c r="G22" s="311"/>
    </row>
    <row r="23" spans="2:7" ht="19.5" customHeight="1">
      <c r="B23" s="711" t="s">
        <v>318</v>
      </c>
      <c r="C23" s="712"/>
      <c r="D23" s="713" t="s">
        <v>323</v>
      </c>
      <c r="E23" s="715" t="s">
        <v>324</v>
      </c>
      <c r="F23" s="717" t="s">
        <v>325</v>
      </c>
      <c r="G23" s="311"/>
    </row>
    <row r="24" spans="2:7" ht="19.5" customHeight="1" thickBot="1">
      <c r="B24" s="719"/>
      <c r="C24" s="720"/>
      <c r="D24" s="714"/>
      <c r="E24" s="716"/>
      <c r="F24" s="718"/>
      <c r="G24" s="311"/>
    </row>
    <row r="25" spans="2:7" ht="19.5" customHeight="1">
      <c r="B25" s="699"/>
      <c r="C25" s="700"/>
      <c r="D25" s="298"/>
      <c r="E25" s="298"/>
      <c r="F25" s="312" t="str">
        <f>IF(D25=0,"",E25/D25)</f>
        <v/>
      </c>
      <c r="G25" s="311"/>
    </row>
    <row r="26" spans="2:7" ht="19.5" customHeight="1">
      <c r="B26" s="699"/>
      <c r="C26" s="700"/>
      <c r="D26" s="298"/>
      <c r="E26" s="298"/>
      <c r="F26" s="312" t="str">
        <f>IF(D26=0,"",E26/D26)</f>
        <v/>
      </c>
      <c r="G26" s="311"/>
    </row>
    <row r="27" spans="2:7" ht="19.5" customHeight="1">
      <c r="B27" s="699"/>
      <c r="C27" s="700"/>
      <c r="D27" s="298"/>
      <c r="E27" s="298"/>
      <c r="F27" s="312" t="str">
        <f>IF(D27=0,"",E27/D27)</f>
        <v/>
      </c>
      <c r="G27" s="311"/>
    </row>
    <row r="28" spans="2:7" ht="19.5" customHeight="1">
      <c r="B28" s="313" t="s">
        <v>335</v>
      </c>
      <c r="C28" s="314"/>
      <c r="D28" s="314" t="s">
        <v>336</v>
      </c>
      <c r="E28" s="315"/>
      <c r="F28" s="316">
        <f>SUM(F25:F27)</f>
        <v>0</v>
      </c>
      <c r="G28" s="311"/>
    </row>
    <row r="29" spans="2:7" ht="19.5" customHeight="1">
      <c r="B29" s="313" t="s">
        <v>1</v>
      </c>
      <c r="C29" s="314"/>
      <c r="D29" s="314" t="s">
        <v>337</v>
      </c>
      <c r="E29" s="315"/>
      <c r="F29" s="317">
        <f>IF(F28=0,0,1/F28)</f>
        <v>0</v>
      </c>
      <c r="G29" s="311"/>
    </row>
    <row r="30" spans="2:7" ht="19.5" customHeight="1" thickBot="1">
      <c r="B30" s="318" t="s">
        <v>338</v>
      </c>
      <c r="C30" s="319"/>
      <c r="D30" s="320" t="s">
        <v>339</v>
      </c>
      <c r="E30" s="321"/>
      <c r="F30" s="322">
        <f>IF(F28=0,0,F29+E30)</f>
        <v>0</v>
      </c>
    </row>
  </sheetData>
  <sheetProtection sheet="1" objects="1" scenarios="1" selectLockedCells="1"/>
  <mergeCells count="25">
    <mergeCell ref="B13:C13"/>
    <mergeCell ref="A1:H1"/>
    <mergeCell ref="B5:C6"/>
    <mergeCell ref="D5:E5"/>
    <mergeCell ref="D6:E6"/>
    <mergeCell ref="B7:C7"/>
    <mergeCell ref="F7:G7"/>
    <mergeCell ref="B8:C8"/>
    <mergeCell ref="B9:C9"/>
    <mergeCell ref="B10:C10"/>
    <mergeCell ref="B11:C11"/>
    <mergeCell ref="B12:C12"/>
    <mergeCell ref="F17:G17"/>
    <mergeCell ref="B23:C23"/>
    <mergeCell ref="D23:D24"/>
    <mergeCell ref="E23:E24"/>
    <mergeCell ref="F23:F24"/>
    <mergeCell ref="B24:C24"/>
    <mergeCell ref="B25:C25"/>
    <mergeCell ref="B26:C26"/>
    <mergeCell ref="B27:C27"/>
    <mergeCell ref="B14:C14"/>
    <mergeCell ref="B15:E15"/>
    <mergeCell ref="B16:E16"/>
    <mergeCell ref="B17:E17"/>
  </mergeCells>
  <phoneticPr fontId="2"/>
  <printOptions horizontalCentered="1"/>
  <pageMargins left="0.39370078740157483" right="0.39370078740157483" top="0.98425196850393704" bottom="0.78740157480314965" header="0.31496062992125984" footer="0.39370078740157483"/>
  <pageSetup paperSize="9" scale="91" orientation="portrait" horizontalDpi="300" verticalDpi="300" r:id="rId1"/>
  <headerFooter>
    <oddHeader>&amp;Rver.1.1</oddHeader>
    <oddFooter>&amp;Ccopyright (C) 2017 hyoukakyoukai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9"/>
  <sheetViews>
    <sheetView view="pageBreakPreview" zoomScaleNormal="100" zoomScaleSheetLayoutView="100" workbookViewId="0">
      <selection activeCell="L1" sqref="L1"/>
    </sheetView>
  </sheetViews>
  <sheetFormatPr defaultRowHeight="13.5"/>
  <sheetData>
    <row r="1" spans="1:2">
      <c r="A1" t="s">
        <v>239</v>
      </c>
    </row>
    <row r="2" spans="1:2">
      <c r="A2" t="s">
        <v>358</v>
      </c>
    </row>
    <row r="3" spans="1:2">
      <c r="A3" t="s">
        <v>359</v>
      </c>
      <c r="B3" t="s">
        <v>369</v>
      </c>
    </row>
    <row r="4" spans="1:2">
      <c r="B4" t="s">
        <v>360</v>
      </c>
    </row>
    <row r="5" spans="1:2">
      <c r="B5" t="s">
        <v>361</v>
      </c>
    </row>
    <row r="6" spans="1:2">
      <c r="B6" t="s">
        <v>362</v>
      </c>
    </row>
    <row r="7" spans="1:2">
      <c r="B7" t="s">
        <v>363</v>
      </c>
    </row>
    <row r="8" spans="1:2">
      <c r="B8" t="s">
        <v>364</v>
      </c>
    </row>
    <row r="9" spans="1:2">
      <c r="B9" t="s">
        <v>368</v>
      </c>
    </row>
  </sheetData>
  <sheetProtection sheet="1" objects="1" scenarios="1" selectLockedCells="1"/>
  <phoneticPr fontId="2"/>
  <pageMargins left="0.59055118110236227" right="0.39370078740157483" top="0.98425196850393704" bottom="0.78740157480314965" header="0.31496062992125984" footer="0.39370078740157483"/>
  <pageSetup paperSize="9" scale="91" orientation="portrait" r:id="rId1"/>
  <headerFooter>
    <oddHeader>&amp;Rver.1.1　</oddHeader>
    <oddFooter>&amp;Ccopyright (C) 2017 hyoukakyoukai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共通条件・結果</vt:lpstr>
      <vt:lpstr>入力例</vt:lpstr>
      <vt:lpstr>開口部の入力</vt:lpstr>
      <vt:lpstr>開口部の入力 (2)</vt:lpstr>
      <vt:lpstr>外皮の入力</vt:lpstr>
      <vt:lpstr>土間床等外周の入力</vt:lpstr>
      <vt:lpstr>参考（部位Ｕ計算）</vt:lpstr>
      <vt:lpstr>更新履歴</vt:lpstr>
      <vt:lpstr>開口部の入力!Print_Area</vt:lpstr>
      <vt:lpstr>'開口部の入力 (2)'!Print_Area</vt:lpstr>
      <vt:lpstr>外皮の入力!Print_Area</vt:lpstr>
      <vt:lpstr>共通条件・結果!Print_Area</vt:lpstr>
      <vt:lpstr>更新履歴!Print_Area</vt:lpstr>
      <vt:lpstr>土間床等外周の入力!Print_Area</vt:lpstr>
      <vt:lpstr>入力例!Print_Area</vt:lpstr>
    </vt:vector>
  </TitlesOfParts>
  <Company>評価センター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012</cp:lastModifiedBy>
  <cp:lastPrinted>2017-12-25T07:45:23Z</cp:lastPrinted>
  <dcterms:created xsi:type="dcterms:W3CDTF">2001-06-12T05:58:42Z</dcterms:created>
  <dcterms:modified xsi:type="dcterms:W3CDTF">2017-12-26T02:16:00Z</dcterms:modified>
</cp:coreProperties>
</file>