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drawings/drawing3.xml" ContentType="application/vnd.openxmlformats-officedocument.drawing+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codeName="ThisWorkbook"/>
  <mc:AlternateContent xmlns:mc="http://schemas.openxmlformats.org/markup-compatibility/2006">
    <mc:Choice Requires="x15">
      <x15ac:absPath xmlns:x15ac="http://schemas.microsoft.com/office/spreadsheetml/2010/11/ac" url="C:\Users\miura\Dropbox\☆進行中の会議\省エネ基準\簡易評価WG\17.07.戸建て簡易法計算シート\"/>
    </mc:Choice>
  </mc:AlternateContent>
  <bookViews>
    <workbookView xWindow="0" yWindow="0" windowWidth="19200" windowHeight="7748" tabRatio="524"/>
  </bookViews>
  <sheets>
    <sheet name="共通条件・結果" sheetId="97" r:id="rId1"/>
    <sheet name="外皮の入力" sheetId="112" r:id="rId2"/>
    <sheet name="開口部の入力" sheetId="102" r:id="rId3"/>
    <sheet name="土間床等外周の入力" sheetId="109" r:id="rId4"/>
  </sheets>
  <definedNames>
    <definedName name="_xlnm.Print_Area" localSheetId="2">開口部の入力!$A$1:$N$38</definedName>
    <definedName name="_xlnm.Print_Area" localSheetId="1">外皮の入力!$A$1:$J$32</definedName>
    <definedName name="_xlnm.Print_Area" localSheetId="0">共通条件・結果!$A$1:$AB$27</definedName>
    <definedName name="_xlnm.Print_Area" localSheetId="3">土間床等外周の入力!$A$1:$AB$39</definedName>
  </definedNames>
  <calcPr calcId="162913"/>
</workbook>
</file>

<file path=xl/calcChain.xml><?xml version="1.0" encoding="utf-8"?>
<calcChain xmlns="http://schemas.openxmlformats.org/spreadsheetml/2006/main">
  <c r="Y15" i="97" l="1"/>
  <c r="Y16" i="97"/>
  <c r="AY36" i="97"/>
  <c r="AY31" i="97"/>
  <c r="AT4" i="97"/>
  <c r="AI13" i="97" l="1"/>
  <c r="BQ8" i="97"/>
  <c r="BQ7" i="97"/>
  <c r="BQ6" i="97"/>
  <c r="AF3" i="97"/>
  <c r="AD3" i="97"/>
  <c r="BQ5" i="97" l="1"/>
  <c r="BP8" i="97"/>
  <c r="BP7" i="97"/>
  <c r="BP6" i="97"/>
  <c r="BP5" i="97"/>
  <c r="BM4" i="97"/>
  <c r="D15" i="97" l="1"/>
  <c r="AY8" i="97" s="1"/>
  <c r="D14" i="97"/>
  <c r="AY7" i="97" s="1"/>
  <c r="AN22" i="109" l="1"/>
  <c r="AL22" i="109" s="1"/>
  <c r="AM22" i="109"/>
  <c r="AK22" i="109"/>
  <c r="AH22" i="109"/>
  <c r="AG22" i="109"/>
  <c r="Y22" i="109"/>
  <c r="AO22" i="109" s="1"/>
  <c r="AN21" i="109"/>
  <c r="AL21" i="109" s="1"/>
  <c r="AM21" i="109"/>
  <c r="AK21" i="109"/>
  <c r="AH21" i="109"/>
  <c r="AG21" i="109"/>
  <c r="Y21" i="109"/>
  <c r="AO21" i="109" s="1"/>
  <c r="AN20" i="109"/>
  <c r="AL20" i="109" s="1"/>
  <c r="AM20" i="109"/>
  <c r="AK20" i="109"/>
  <c r="AH20" i="109"/>
  <c r="AG20" i="109"/>
  <c r="Y20" i="109"/>
  <c r="AO20" i="109" s="1"/>
  <c r="AN19" i="109"/>
  <c r="AL19" i="109" s="1"/>
  <c r="AM19" i="109"/>
  <c r="AK19" i="109"/>
  <c r="AH19" i="109"/>
  <c r="AG19" i="109"/>
  <c r="Y19" i="109" s="1"/>
  <c r="AO19" i="109" s="1"/>
  <c r="AN18" i="109"/>
  <c r="AL18" i="109" s="1"/>
  <c r="AM18" i="109"/>
  <c r="AK18" i="109"/>
  <c r="AH18" i="109"/>
  <c r="AG18" i="109"/>
  <c r="Y18" i="109"/>
  <c r="AO18" i="109" s="1"/>
  <c r="Y8" i="109"/>
  <c r="AO8" i="109" s="1"/>
  <c r="AG8" i="109"/>
  <c r="AH8" i="109"/>
  <c r="AK8" i="109"/>
  <c r="AM8" i="109"/>
  <c r="AN8" i="109"/>
  <c r="AL8" i="109" s="1"/>
  <c r="Y9" i="109"/>
  <c r="AO9" i="109" s="1"/>
  <c r="AG9" i="109"/>
  <c r="AH9" i="109"/>
  <c r="AK9" i="109"/>
  <c r="AM9" i="109"/>
  <c r="AN9" i="109"/>
  <c r="AL9" i="109" s="1"/>
  <c r="AJ19" i="109" l="1"/>
  <c r="AJ21" i="109"/>
  <c r="AJ18" i="109"/>
  <c r="AJ8" i="109"/>
  <c r="AJ20" i="109"/>
  <c r="AJ22" i="109"/>
  <c r="AJ9" i="109"/>
  <c r="AP18" i="109"/>
  <c r="AQ18" i="109" s="1"/>
  <c r="F39" i="109" s="1"/>
  <c r="AA8" i="102"/>
  <c r="AB8" i="102"/>
  <c r="AA10" i="102"/>
  <c r="AB10" i="102"/>
  <c r="AA11" i="102"/>
  <c r="AB11" i="102"/>
  <c r="AA12" i="102"/>
  <c r="AB12" i="102"/>
  <c r="AA13" i="102"/>
  <c r="AB13" i="102"/>
  <c r="AA14" i="102"/>
  <c r="AB14" i="102"/>
  <c r="AA18" i="102"/>
  <c r="AB18" i="102"/>
  <c r="AA19" i="102"/>
  <c r="AB19" i="102"/>
  <c r="AA20" i="102"/>
  <c r="AB20" i="102"/>
  <c r="AA21" i="102"/>
  <c r="AB21" i="102"/>
  <c r="Z8" i="102" l="1"/>
  <c r="Z9" i="102"/>
  <c r="Z10" i="102"/>
  <c r="Z11" i="102"/>
  <c r="Z12" i="102"/>
  <c r="Z13" i="102"/>
  <c r="Z14" i="102"/>
  <c r="Z15" i="102"/>
  <c r="Z16" i="102"/>
  <c r="Z17" i="102"/>
  <c r="Z18" i="102"/>
  <c r="Z19" i="102"/>
  <c r="Z20" i="102"/>
  <c r="Z21" i="102"/>
  <c r="Z7" i="102"/>
  <c r="H30" i="102"/>
  <c r="D17" i="97" s="1"/>
  <c r="AY12" i="97" s="1"/>
  <c r="BC12" i="97" l="1"/>
  <c r="BA13" i="97"/>
  <c r="BC14" i="97"/>
  <c r="BC13" i="97"/>
  <c r="BC15" i="97"/>
  <c r="BA12" i="97"/>
  <c r="BA14" i="97"/>
  <c r="BA15" i="97"/>
  <c r="M22" i="102"/>
  <c r="K22" i="102" s="1"/>
  <c r="J22" i="102" s="1"/>
  <c r="M23" i="102"/>
  <c r="K23" i="102" s="1"/>
  <c r="J23" i="102" s="1"/>
  <c r="W8" i="102"/>
  <c r="W9" i="102"/>
  <c r="W10" i="102"/>
  <c r="W11" i="102"/>
  <c r="W12" i="102"/>
  <c r="W13" i="102"/>
  <c r="W14" i="102"/>
  <c r="W15" i="102"/>
  <c r="W16" i="102"/>
  <c r="W17" i="102"/>
  <c r="W18" i="102"/>
  <c r="W19" i="102"/>
  <c r="W20" i="102"/>
  <c r="W21" i="102"/>
  <c r="W7" i="102"/>
  <c r="Y31" i="102" l="1"/>
  <c r="M16" i="97" s="1"/>
  <c r="BJ4" i="97" s="1"/>
  <c r="BA18" i="97" s="1"/>
  <c r="Z31" i="102"/>
  <c r="P16" i="97" s="1"/>
  <c r="BK4" i="97" s="1"/>
  <c r="N21" i="112"/>
  <c r="N22" i="112"/>
  <c r="N23" i="112"/>
  <c r="N24" i="112"/>
  <c r="N25" i="112"/>
  <c r="CE4" i="97"/>
  <c r="CI7" i="97" s="1"/>
  <c r="BC18" i="97" l="1"/>
  <c r="BC19" i="97"/>
  <c r="BC17" i="97"/>
  <c r="BA19" i="97"/>
  <c r="BA16" i="97"/>
  <c r="BA17" i="97"/>
  <c r="BC16" i="97"/>
  <c r="CK9" i="97"/>
  <c r="CI8" i="97"/>
  <c r="CK6" i="97"/>
  <c r="CK10" i="97"/>
  <c r="CI9" i="97"/>
  <c r="CK7" i="97"/>
  <c r="CI6" i="97"/>
  <c r="CI10" i="97"/>
  <c r="CK8" i="97"/>
  <c r="O21" i="112"/>
  <c r="P21" i="112" s="1"/>
  <c r="V8" i="102"/>
  <c r="V9" i="102"/>
  <c r="V10" i="102"/>
  <c r="V11" i="102"/>
  <c r="V12" i="102"/>
  <c r="V13" i="102"/>
  <c r="V14" i="102"/>
  <c r="V15" i="102"/>
  <c r="V16" i="102"/>
  <c r="V17" i="102"/>
  <c r="V18" i="102"/>
  <c r="V19" i="102"/>
  <c r="V20" i="102"/>
  <c r="V21" i="102"/>
  <c r="V7" i="102"/>
  <c r="X31" i="102" l="1"/>
  <c r="AE3" i="102" l="1"/>
  <c r="AA9" i="102" l="1"/>
  <c r="AB9" i="102"/>
  <c r="AG9" i="102"/>
  <c r="AG11" i="102"/>
  <c r="AG13" i="102"/>
  <c r="AG15" i="102"/>
  <c r="AG17" i="102"/>
  <c r="AG19" i="102"/>
  <c r="AG21" i="102"/>
  <c r="AD8" i="102"/>
  <c r="AD12" i="102"/>
  <c r="AD16" i="102"/>
  <c r="AD20" i="102"/>
  <c r="AE10" i="102"/>
  <c r="AE14" i="102"/>
  <c r="AE18" i="102"/>
  <c r="AE7" i="102"/>
  <c r="AC11" i="102"/>
  <c r="AC15" i="102"/>
  <c r="AC19" i="102"/>
  <c r="AD7" i="102"/>
  <c r="AH9" i="102"/>
  <c r="AH11" i="102"/>
  <c r="AH13" i="102"/>
  <c r="AH15" i="102"/>
  <c r="AH17" i="102"/>
  <c r="AH19" i="102"/>
  <c r="AH21" i="102"/>
  <c r="AD9" i="102"/>
  <c r="AD13" i="102"/>
  <c r="AD17" i="102"/>
  <c r="AD21" i="102"/>
  <c r="AE11" i="102"/>
  <c r="AE15" i="102"/>
  <c r="AE19" i="102"/>
  <c r="AC8" i="102"/>
  <c r="AC12" i="102"/>
  <c r="AC16" i="102"/>
  <c r="AC20" i="102"/>
  <c r="AG8" i="102"/>
  <c r="AG10" i="102"/>
  <c r="AG12" i="102"/>
  <c r="AG14" i="102"/>
  <c r="AG16" i="102"/>
  <c r="AG18" i="102"/>
  <c r="AG20" i="102"/>
  <c r="AH7" i="102"/>
  <c r="AD10" i="102"/>
  <c r="AD14" i="102"/>
  <c r="AD18" i="102"/>
  <c r="AE8" i="102"/>
  <c r="AE12" i="102"/>
  <c r="AE16" i="102"/>
  <c r="AE20" i="102"/>
  <c r="AC9" i="102"/>
  <c r="AC13" i="102"/>
  <c r="AC17" i="102"/>
  <c r="AC21" i="102"/>
  <c r="AH8" i="102"/>
  <c r="AH16" i="102"/>
  <c r="AD11" i="102"/>
  <c r="AE13" i="102"/>
  <c r="AC14" i="102"/>
  <c r="AH10" i="102"/>
  <c r="AH18" i="102"/>
  <c r="AD15" i="102"/>
  <c r="AE17" i="102"/>
  <c r="AC18" i="102"/>
  <c r="AH12" i="102"/>
  <c r="AH20" i="102"/>
  <c r="AD19" i="102"/>
  <c r="AE21" i="102"/>
  <c r="AC7" i="102"/>
  <c r="AH14" i="102"/>
  <c r="AG7" i="102"/>
  <c r="AE9" i="102"/>
  <c r="AC10" i="102"/>
  <c r="AA15" i="102"/>
  <c r="AB15" i="102"/>
  <c r="AA17" i="102"/>
  <c r="AB17" i="102"/>
  <c r="AA16" i="102"/>
  <c r="AA7" i="102"/>
  <c r="AB16" i="102"/>
  <c r="AB7" i="102"/>
  <c r="AF10" i="102" l="1"/>
  <c r="S10" i="102" s="1"/>
  <c r="AI10" i="102"/>
  <c r="T10" i="102" s="1"/>
  <c r="AI13" i="102"/>
  <c r="T13" i="102" s="1"/>
  <c r="AF18" i="102"/>
  <c r="S18" i="102" s="1"/>
  <c r="AF13" i="102"/>
  <c r="S13" i="102" s="1"/>
  <c r="AI8" i="102"/>
  <c r="T8" i="102" s="1"/>
  <c r="AF19" i="102"/>
  <c r="S19" i="102" s="1"/>
  <c r="AI19" i="102"/>
  <c r="T19" i="102" s="1"/>
  <c r="AI11" i="102"/>
  <c r="T11" i="102" s="1"/>
  <c r="AF14" i="102"/>
  <c r="S14" i="102" s="1"/>
  <c r="AI14" i="102"/>
  <c r="T14" i="102" s="1"/>
  <c r="AF20" i="102"/>
  <c r="S20" i="102" s="1"/>
  <c r="AF17" i="102"/>
  <c r="S17" i="102" s="1"/>
  <c r="AF15" i="102"/>
  <c r="S15" i="102" s="1"/>
  <c r="AI17" i="102"/>
  <c r="T17" i="102" s="1"/>
  <c r="AI9" i="102"/>
  <c r="T9" i="102" s="1"/>
  <c r="AI12" i="102"/>
  <c r="T12" i="102" s="1"/>
  <c r="AF11" i="102"/>
  <c r="S11" i="102" s="1"/>
  <c r="AI15" i="102"/>
  <c r="T15" i="102" s="1"/>
  <c r="AI20" i="102"/>
  <c r="T20" i="102" s="1"/>
  <c r="AF16" i="102"/>
  <c r="S16" i="102" s="1"/>
  <c r="AF8" i="102"/>
  <c r="S8" i="102" s="1"/>
  <c r="AI18" i="102"/>
  <c r="T18" i="102" s="1"/>
  <c r="AF12" i="102"/>
  <c r="S12" i="102" s="1"/>
  <c r="AI21" i="102"/>
  <c r="T21" i="102" s="1"/>
  <c r="AI16" i="102"/>
  <c r="T16" i="102" s="1"/>
  <c r="AF21" i="102"/>
  <c r="S21" i="102" s="1"/>
  <c r="AF9" i="102"/>
  <c r="S9" i="102" s="1"/>
  <c r="AF7" i="102"/>
  <c r="S7" i="102" s="1"/>
  <c r="AI7" i="102"/>
  <c r="T7" i="102" s="1"/>
  <c r="T21" i="97"/>
  <c r="AJ13" i="97"/>
  <c r="T22" i="97" s="1"/>
  <c r="AK13" i="97"/>
  <c r="AL13" i="97"/>
  <c r="AM13" i="97"/>
  <c r="AN13" i="97"/>
  <c r="T26" i="102" l="1"/>
  <c r="F35" i="102" s="1"/>
  <c r="P17" i="97" s="1"/>
  <c r="S26" i="102"/>
  <c r="E35" i="102" s="1"/>
  <c r="M17" i="97" s="1"/>
  <c r="C35" i="102"/>
  <c r="T9" i="97"/>
  <c r="BP15" i="97" l="1"/>
  <c r="BP12" i="97"/>
  <c r="BP13" i="97"/>
  <c r="BP14" i="97"/>
  <c r="BQ15" i="97"/>
  <c r="BQ13" i="97"/>
  <c r="BQ12" i="97"/>
  <c r="BQ14" i="97"/>
  <c r="M15" i="97"/>
  <c r="AY16" i="97" s="1"/>
  <c r="N17" i="112"/>
  <c r="N16" i="112"/>
  <c r="N15" i="112"/>
  <c r="N14" i="112"/>
  <c r="N13" i="112"/>
  <c r="N6" i="112"/>
  <c r="N7" i="112"/>
  <c r="N8" i="112"/>
  <c r="N9" i="112"/>
  <c r="N5" i="112"/>
  <c r="O13" i="112" l="1"/>
  <c r="P13" i="112" s="1"/>
  <c r="C31" i="112" s="1"/>
  <c r="C32" i="112"/>
  <c r="D16" i="97" s="1"/>
  <c r="AY20" i="97" s="1"/>
  <c r="AQ9" i="97" s="1"/>
  <c r="O5" i="112"/>
  <c r="P5" i="112" s="1"/>
  <c r="C30" i="112" s="1"/>
  <c r="AG6" i="109"/>
  <c r="AN6" i="109"/>
  <c r="AM6" i="109"/>
  <c r="AK6" i="109"/>
  <c r="AG7" i="109"/>
  <c r="AG10" i="109"/>
  <c r="AH6" i="109"/>
  <c r="AR9" i="97" l="1"/>
  <c r="AQ4" i="97"/>
  <c r="Q21" i="97" s="1"/>
  <c r="BA7" i="97"/>
  <c r="BC7" i="97"/>
  <c r="AL6" i="109"/>
  <c r="AJ6" i="109"/>
  <c r="Y6" i="109" s="1"/>
  <c r="AN10" i="109"/>
  <c r="AM10" i="109"/>
  <c r="AK10" i="109"/>
  <c r="AH10" i="109"/>
  <c r="AN7" i="109"/>
  <c r="AM7" i="109"/>
  <c r="AK7" i="109"/>
  <c r="AH7" i="109"/>
  <c r="BC8" i="97" l="1"/>
  <c r="AR11" i="97" s="1"/>
  <c r="BA8" i="97"/>
  <c r="AQ10" i="97" s="1"/>
  <c r="AL7" i="109"/>
  <c r="AO6" i="109"/>
  <c r="AL10" i="109"/>
  <c r="AJ10" i="109"/>
  <c r="Y10" i="109" s="1"/>
  <c r="AO10" i="109" s="1"/>
  <c r="AJ7" i="109"/>
  <c r="Y7" i="109" s="1"/>
  <c r="AR10" i="97" l="1"/>
  <c r="AQ11" i="97"/>
  <c r="AQ6" i="97" s="1"/>
  <c r="Q23" i="97" s="1"/>
  <c r="AR6" i="97"/>
  <c r="AQ5" i="97"/>
  <c r="Q22" i="97" s="1"/>
  <c r="AO7" i="109"/>
  <c r="AP6" i="109" s="1"/>
  <c r="AR5" i="97" l="1"/>
  <c r="AQ6" i="109"/>
  <c r="F38" i="109" l="1"/>
  <c r="AR4" i="97" l="1"/>
  <c r="W22" i="97"/>
  <c r="W21" i="97" l="1"/>
</calcChain>
</file>

<file path=xl/sharedStrings.xml><?xml version="1.0" encoding="utf-8"?>
<sst xmlns="http://schemas.openxmlformats.org/spreadsheetml/2006/main" count="614" uniqueCount="394">
  <si>
    <t>階</t>
    <rPh sb="0" eb="1">
      <t>カイ</t>
    </rPh>
    <phoneticPr fontId="2"/>
  </si>
  <si>
    <t>熱貫流率</t>
    <rPh sb="0" eb="1">
      <t>ネツ</t>
    </rPh>
    <rPh sb="1" eb="3">
      <t>カンリュウ</t>
    </rPh>
    <rPh sb="3" eb="4">
      <t>リツ</t>
    </rPh>
    <phoneticPr fontId="2"/>
  </si>
  <si>
    <t>　住宅の名称</t>
    <rPh sb="1" eb="3">
      <t>ジュウタク</t>
    </rPh>
    <rPh sb="4" eb="6">
      <t>メイショウ</t>
    </rPh>
    <phoneticPr fontId="2"/>
  </si>
  <si>
    <t>　住宅の所在地</t>
    <rPh sb="1" eb="3">
      <t>ジュウタク</t>
    </rPh>
    <rPh sb="4" eb="7">
      <t>ショザイチ</t>
    </rPh>
    <phoneticPr fontId="2"/>
  </si>
  <si>
    <t>　住宅の規模</t>
    <rPh sb="1" eb="3">
      <t>ジュウタク</t>
    </rPh>
    <rPh sb="4" eb="6">
      <t>キボ</t>
    </rPh>
    <phoneticPr fontId="2"/>
  </si>
  <si>
    <t>地上</t>
    <rPh sb="0" eb="2">
      <t>チジョウ</t>
    </rPh>
    <phoneticPr fontId="2"/>
  </si>
  <si>
    <t>、地下</t>
    <rPh sb="1" eb="3">
      <t>チカ</t>
    </rPh>
    <phoneticPr fontId="2"/>
  </si>
  <si>
    <t>断熱材
熱抵抗
Ｒ１</t>
    <rPh sb="0" eb="3">
      <t>ダンネツザイ</t>
    </rPh>
    <rPh sb="4" eb="5">
      <t>ネツ</t>
    </rPh>
    <rPh sb="5" eb="7">
      <t>テイコウ</t>
    </rPh>
    <phoneticPr fontId="2"/>
  </si>
  <si>
    <t>断熱材
熱抵抗
Ｒ２</t>
    <rPh sb="0" eb="3">
      <t>ダンネツザイ</t>
    </rPh>
    <rPh sb="4" eb="5">
      <t>ネツ</t>
    </rPh>
    <rPh sb="5" eb="7">
      <t>テイコウ</t>
    </rPh>
    <phoneticPr fontId="2"/>
  </si>
  <si>
    <t>断熱材
熱抵抗
Ｒ３</t>
    <rPh sb="0" eb="3">
      <t>ダンネツザイ</t>
    </rPh>
    <rPh sb="4" eb="5">
      <t>ネツ</t>
    </rPh>
    <rPh sb="5" eb="7">
      <t>テイコウ</t>
    </rPh>
    <phoneticPr fontId="2"/>
  </si>
  <si>
    <t>断熱材
熱抵抗
Ｒ４</t>
    <rPh sb="0" eb="3">
      <t>ダンネツザイ</t>
    </rPh>
    <rPh sb="4" eb="5">
      <t>ネツ</t>
    </rPh>
    <rPh sb="5" eb="7">
      <t>テイコウ</t>
    </rPh>
    <phoneticPr fontId="2"/>
  </si>
  <si>
    <t>基礎高
Ｈ１</t>
    <rPh sb="0" eb="2">
      <t>キソ</t>
    </rPh>
    <rPh sb="2" eb="3">
      <t>タカ</t>
    </rPh>
    <phoneticPr fontId="2"/>
  </si>
  <si>
    <t>底盤高
Ｈ２</t>
    <rPh sb="0" eb="1">
      <t>テイ</t>
    </rPh>
    <rPh sb="1" eb="2">
      <t>バン</t>
    </rPh>
    <rPh sb="2" eb="3">
      <t>タカ</t>
    </rPh>
    <phoneticPr fontId="2"/>
  </si>
  <si>
    <t>断熱材
根入れ
Ｗ１</t>
    <rPh sb="0" eb="3">
      <t>ダンネツザイ</t>
    </rPh>
    <rPh sb="4" eb="5">
      <t>ネ</t>
    </rPh>
    <rPh sb="5" eb="6">
      <t>イ</t>
    </rPh>
    <phoneticPr fontId="2"/>
  </si>
  <si>
    <t>断熱材
折返し
Ｗ２</t>
    <rPh sb="0" eb="3">
      <t>ダンネツザイ</t>
    </rPh>
    <rPh sb="4" eb="6">
      <t>オリカエ</t>
    </rPh>
    <phoneticPr fontId="2"/>
  </si>
  <si>
    <t>断熱材
折返し
Ｗ３</t>
    <rPh sb="0" eb="3">
      <t>ダンネツザイ</t>
    </rPh>
    <rPh sb="4" eb="6">
      <t>オリカエ</t>
    </rPh>
    <phoneticPr fontId="2"/>
  </si>
  <si>
    <t>　注１：上記各部の寸法は下図の寸法等（長さｍ、熱抵抗㎡K/W）を入力して下さい。</t>
    <rPh sb="1" eb="2">
      <t>チュウ</t>
    </rPh>
    <rPh sb="4" eb="6">
      <t>ジョウキ</t>
    </rPh>
    <rPh sb="6" eb="8">
      <t>カクブ</t>
    </rPh>
    <rPh sb="9" eb="11">
      <t>スンポウ</t>
    </rPh>
    <rPh sb="12" eb="14">
      <t>カズ</t>
    </rPh>
    <rPh sb="15" eb="17">
      <t>スンポウ</t>
    </rPh>
    <rPh sb="17" eb="18">
      <t>トウ</t>
    </rPh>
    <rPh sb="19" eb="20">
      <t>ナガ</t>
    </rPh>
    <rPh sb="23" eb="24">
      <t>ネツ</t>
    </rPh>
    <rPh sb="24" eb="26">
      <t>テイコウ</t>
    </rPh>
    <rPh sb="32" eb="34">
      <t>ニュウリョク</t>
    </rPh>
    <rPh sb="36" eb="37">
      <t>クダ</t>
    </rPh>
    <phoneticPr fontId="2"/>
  </si>
  <si>
    <t>H1≦0.4</t>
    <phoneticPr fontId="2"/>
  </si>
  <si>
    <t>W≦0.9</t>
    <phoneticPr fontId="2"/>
  </si>
  <si>
    <t>基準値</t>
  </si>
  <si>
    <t>判定</t>
  </si>
  <si>
    <t>等級４</t>
    <rPh sb="0" eb="2">
      <t>トウキュウ</t>
    </rPh>
    <phoneticPr fontId="2"/>
  </si>
  <si>
    <t>等級３</t>
    <rPh sb="0" eb="2">
      <t>トウキュウ</t>
    </rPh>
    <phoneticPr fontId="2"/>
  </si>
  <si>
    <t>等級２</t>
    <rPh sb="0" eb="2">
      <t>トウキュウ</t>
    </rPh>
    <phoneticPr fontId="2"/>
  </si>
  <si>
    <t>ＵA</t>
    <phoneticPr fontId="2"/>
  </si>
  <si>
    <t>ηA</t>
    <phoneticPr fontId="2"/>
  </si>
  <si>
    <t>-</t>
    <phoneticPr fontId="2"/>
  </si>
  <si>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</si>
  <si>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</si>
  <si>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</si>
  <si>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</si>
  <si>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</si>
  <si>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</si>
  <si>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</si>
  <si>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</si>
  <si>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等級</t>
    <rPh sb="0" eb="2">
      <t>トウキュウ</t>
    </rPh>
    <phoneticPr fontId="2"/>
  </si>
  <si>
    <t>■計算結果</t>
    <rPh sb="1" eb="3">
      <t>ケイサン</t>
    </rPh>
    <rPh sb="3" eb="5">
      <t>ケッカ</t>
    </rPh>
    <phoneticPr fontId="2"/>
  </si>
  <si>
    <t>■基本情報の入力</t>
    <rPh sb="1" eb="3">
      <t>キホン</t>
    </rPh>
    <rPh sb="3" eb="5">
      <t>ジョウホウ</t>
    </rPh>
    <rPh sb="6" eb="8">
      <t>ニュウリョク</t>
    </rPh>
    <phoneticPr fontId="2"/>
  </si>
  <si>
    <t>　床面積</t>
    <rPh sb="1" eb="4">
      <t>ユカメンセキ</t>
    </rPh>
    <phoneticPr fontId="2"/>
  </si>
  <si>
    <t>主たる居室</t>
    <rPh sb="0" eb="1">
      <t>シュ</t>
    </rPh>
    <rPh sb="3" eb="5">
      <t>キョシツ</t>
    </rPh>
    <phoneticPr fontId="2"/>
  </si>
  <si>
    <t>その他の居室</t>
    <rPh sb="2" eb="3">
      <t>タ</t>
    </rPh>
    <rPh sb="4" eb="6">
      <t>キョシツ</t>
    </rPh>
    <phoneticPr fontId="2"/>
  </si>
  <si>
    <t>非居室</t>
    <rPh sb="0" eb="1">
      <t>ヒ</t>
    </rPh>
    <rPh sb="1" eb="3">
      <t>キョシツ</t>
    </rPh>
    <phoneticPr fontId="2"/>
  </si>
  <si>
    <t>計</t>
    <rPh sb="0" eb="1">
      <t>ケイ</t>
    </rPh>
    <phoneticPr fontId="2"/>
  </si>
  <si>
    <t>㎡</t>
    <phoneticPr fontId="2"/>
  </si>
  <si>
    <t>‐適用範囲：木造戸建ての住宅‐</t>
    <rPh sb="6" eb="8">
      <t>モクゾウ</t>
    </rPh>
    <phoneticPr fontId="2"/>
  </si>
  <si>
    <t>熱貫流率
（U値）</t>
    <rPh sb="0" eb="1">
      <t>ネツ</t>
    </rPh>
    <rPh sb="1" eb="3">
      <t>カンリュウ</t>
    </rPh>
    <rPh sb="3" eb="4">
      <t>リツ</t>
    </rPh>
    <rPh sb="7" eb="8">
      <t>アタイ</t>
    </rPh>
    <phoneticPr fontId="2"/>
  </si>
  <si>
    <t>垂直面
日射熱
取得率
（η値）</t>
    <rPh sb="0" eb="2">
      <t>スイチョク</t>
    </rPh>
    <rPh sb="2" eb="3">
      <t>メン</t>
    </rPh>
    <rPh sb="4" eb="6">
      <t>ニッシャ</t>
    </rPh>
    <rPh sb="6" eb="7">
      <t>ネツ</t>
    </rPh>
    <rPh sb="8" eb="11">
      <t>シュトクリツ</t>
    </rPh>
    <rPh sb="14" eb="15">
      <t>アタイ</t>
    </rPh>
    <phoneticPr fontId="2"/>
  </si>
  <si>
    <t>窓記号</t>
    <rPh sb="0" eb="1">
      <t>マド</t>
    </rPh>
    <rPh sb="1" eb="3">
      <t>キゴウ</t>
    </rPh>
    <phoneticPr fontId="2"/>
  </si>
  <si>
    <t>設置階</t>
    <rPh sb="0" eb="2">
      <t>セッチ</t>
    </rPh>
    <rPh sb="2" eb="3">
      <t>カイ</t>
    </rPh>
    <phoneticPr fontId="2"/>
  </si>
  <si>
    <t>方位</t>
    <rPh sb="0" eb="2">
      <t>ホウイ</t>
    </rPh>
    <phoneticPr fontId="2"/>
  </si>
  <si>
    <t>幅</t>
    <rPh sb="0" eb="1">
      <t>ハバ</t>
    </rPh>
    <phoneticPr fontId="2"/>
  </si>
  <si>
    <t>Z</t>
    <phoneticPr fontId="2"/>
  </si>
  <si>
    <t>ｙ1</t>
    <phoneticPr fontId="2"/>
  </si>
  <si>
    <t>ｙ2</t>
    <phoneticPr fontId="2"/>
  </si>
  <si>
    <t>窓</t>
    <rPh sb="0" eb="1">
      <t>マド</t>
    </rPh>
    <phoneticPr fontId="2"/>
  </si>
  <si>
    <t>冷房期</t>
    <rPh sb="0" eb="2">
      <t>レイボウ</t>
    </rPh>
    <rPh sb="2" eb="3">
      <t>キ</t>
    </rPh>
    <phoneticPr fontId="2"/>
  </si>
  <si>
    <t>暖房期</t>
    <rPh sb="0" eb="2">
      <t>ダンボウ</t>
    </rPh>
    <rPh sb="2" eb="3">
      <t>キ</t>
    </rPh>
    <phoneticPr fontId="2"/>
  </si>
  <si>
    <t>ドア</t>
    <phoneticPr fontId="2"/>
  </si>
  <si>
    <t>熱貫流率</t>
    <rPh sb="0" eb="1">
      <t>ネツ</t>
    </rPh>
    <rPh sb="1" eb="3">
      <t>カンリュウ</t>
    </rPh>
    <rPh sb="3" eb="4">
      <t>リツ</t>
    </rPh>
    <phoneticPr fontId="2"/>
  </si>
  <si>
    <t>熱貫流率（U値）</t>
    <rPh sb="0" eb="1">
      <t>ネツ</t>
    </rPh>
    <rPh sb="1" eb="3">
      <t>カンリュウ</t>
    </rPh>
    <rPh sb="3" eb="4">
      <t>リツ</t>
    </rPh>
    <rPh sb="6" eb="7">
      <t>アタイ</t>
    </rPh>
    <phoneticPr fontId="2"/>
  </si>
  <si>
    <t>外壁の入力</t>
    <rPh sb="0" eb="2">
      <t>ガイヘキ</t>
    </rPh>
    <rPh sb="3" eb="5">
      <t>ニュウリョク</t>
    </rPh>
    <phoneticPr fontId="2"/>
  </si>
  <si>
    <t>該当部位</t>
    <rPh sb="0" eb="2">
      <t>ガイトウ</t>
    </rPh>
    <rPh sb="2" eb="4">
      <t>ブイ</t>
    </rPh>
    <phoneticPr fontId="2"/>
  </si>
  <si>
    <t>屋根・天井の入力</t>
    <rPh sb="0" eb="2">
      <t>ヤネ</t>
    </rPh>
    <rPh sb="3" eb="5">
      <t>テンジョウ</t>
    </rPh>
    <rPh sb="6" eb="8">
      <t>ニュウリョク</t>
    </rPh>
    <phoneticPr fontId="2"/>
  </si>
  <si>
    <t>温度差係数</t>
    <rPh sb="0" eb="3">
      <t>オンドサ</t>
    </rPh>
    <rPh sb="3" eb="5">
      <t>ケイスウ</t>
    </rPh>
    <phoneticPr fontId="2"/>
  </si>
  <si>
    <t>床の入力</t>
    <rPh sb="0" eb="1">
      <t>ユカ</t>
    </rPh>
    <rPh sb="2" eb="4">
      <t>ニュウリョク</t>
    </rPh>
    <phoneticPr fontId="2"/>
  </si>
  <si>
    <t>屋根・天井</t>
    <rPh sb="0" eb="2">
      <t>ヤネ</t>
    </rPh>
    <rPh sb="3" eb="5">
      <t>テンジョウ</t>
    </rPh>
    <phoneticPr fontId="2"/>
  </si>
  <si>
    <t>外壁</t>
    <rPh sb="0" eb="2">
      <t>ガイヘキ</t>
    </rPh>
    <phoneticPr fontId="2"/>
  </si>
  <si>
    <t>床</t>
    <rPh sb="0" eb="1">
      <t>ユカ</t>
    </rPh>
    <phoneticPr fontId="2"/>
  </si>
  <si>
    <t>備考</t>
    <rPh sb="0" eb="2">
      <t>ビコウ</t>
    </rPh>
    <phoneticPr fontId="2"/>
  </si>
  <si>
    <t>ドア記号</t>
    <rPh sb="2" eb="4">
      <t>キゴウ</t>
    </rPh>
    <phoneticPr fontId="2"/>
  </si>
  <si>
    <t>熱貫流率
（U値）</t>
    <phoneticPr fontId="2"/>
  </si>
  <si>
    <t>方位</t>
    <rPh sb="0" eb="2">
      <t>ホウイ</t>
    </rPh>
    <phoneticPr fontId="2"/>
  </si>
  <si>
    <t>（地域の区分）</t>
    <rPh sb="1" eb="3">
      <t>チイキ</t>
    </rPh>
    <rPh sb="4" eb="6">
      <t>クブン</t>
    </rPh>
    <phoneticPr fontId="2"/>
  </si>
  <si>
    <t>シート２　外皮（開口部除く）に係る情報の入力</t>
    <rPh sb="5" eb="7">
      <t>ガイヒ</t>
    </rPh>
    <rPh sb="8" eb="11">
      <t>カイコウブ</t>
    </rPh>
    <rPh sb="11" eb="12">
      <t>ノゾ</t>
    </rPh>
    <rPh sb="15" eb="16">
      <t>カカ</t>
    </rPh>
    <rPh sb="17" eb="19">
      <t>ジョウホウ</t>
    </rPh>
    <rPh sb="20" eb="22">
      <t>ニュウリョク</t>
    </rPh>
    <phoneticPr fontId="2"/>
  </si>
  <si>
    <t>シート１　開口部に係る情報の入力</t>
    <rPh sb="5" eb="8">
      <t>カイコウブ</t>
    </rPh>
    <rPh sb="9" eb="10">
      <t>カカ</t>
    </rPh>
    <rPh sb="11" eb="13">
      <t>ジョウホウ</t>
    </rPh>
    <rPh sb="14" eb="16">
      <t>ニュウリョク</t>
    </rPh>
    <phoneticPr fontId="2"/>
  </si>
  <si>
    <t>シート３　土間床等の外周部に係る情報の入力</t>
    <rPh sb="10" eb="12">
      <t>ガイシュウ</t>
    </rPh>
    <rPh sb="12" eb="13">
      <t>ブ</t>
    </rPh>
    <rPh sb="14" eb="15">
      <t>カカ</t>
    </rPh>
    <rPh sb="16" eb="18">
      <t>ジョウホウ</t>
    </rPh>
    <rPh sb="19" eb="21">
      <t>ニュウリョク</t>
    </rPh>
    <phoneticPr fontId="2"/>
  </si>
  <si>
    <t>線熱貫流率</t>
    <rPh sb="0" eb="1">
      <t>セン</t>
    </rPh>
    <rPh sb="1" eb="2">
      <t>ネツ</t>
    </rPh>
    <rPh sb="2" eb="4">
      <t>カンリュウ</t>
    </rPh>
    <rPh sb="4" eb="5">
      <t>リツ</t>
    </rPh>
    <phoneticPr fontId="2"/>
  </si>
  <si>
    <t>部位</t>
    <rPh sb="0" eb="2">
      <t>ブイ</t>
    </rPh>
    <phoneticPr fontId="2"/>
  </si>
  <si>
    <t>開口部種別</t>
    <rPh sb="0" eb="3">
      <t>カイコウブ</t>
    </rPh>
    <rPh sb="3" eb="5">
      <t>シュベツ</t>
    </rPh>
    <phoneticPr fontId="2"/>
  </si>
  <si>
    <t>部位種別</t>
    <rPh sb="0" eb="2">
      <t>ブイ</t>
    </rPh>
    <rPh sb="2" eb="4">
      <t>シュベツ</t>
    </rPh>
    <phoneticPr fontId="2"/>
  </si>
  <si>
    <t>線熱
貫流率</t>
    <rPh sb="0" eb="1">
      <t>セン</t>
    </rPh>
    <rPh sb="1" eb="2">
      <t>ネツ</t>
    </rPh>
    <rPh sb="3" eb="5">
      <t>カンリュウ</t>
    </rPh>
    <rPh sb="5" eb="6">
      <t>リツ</t>
    </rPh>
    <phoneticPr fontId="2"/>
  </si>
  <si>
    <t>温度差
係数</t>
    <rPh sb="0" eb="3">
      <t>オンドサ</t>
    </rPh>
    <rPh sb="4" eb="6">
      <t>ケイスウ</t>
    </rPh>
    <phoneticPr fontId="2"/>
  </si>
  <si>
    <t>デフォルト値</t>
    <rPh sb="5" eb="6">
      <t>アタイ</t>
    </rPh>
    <phoneticPr fontId="2"/>
  </si>
  <si>
    <t>部位名等</t>
    <rPh sb="0" eb="2">
      <t>ブイ</t>
    </rPh>
    <rPh sb="2" eb="3">
      <t>メイ</t>
    </rPh>
    <rPh sb="3" eb="4">
      <t>トウ</t>
    </rPh>
    <phoneticPr fontId="2"/>
  </si>
  <si>
    <t>デフォルト値</t>
    <rPh sb="5" eb="6">
      <t>チ</t>
    </rPh>
    <phoneticPr fontId="2"/>
  </si>
  <si>
    <t>適用計算式</t>
    <rPh sb="0" eb="2">
      <t>テキヨウ</t>
    </rPh>
    <rPh sb="2" eb="4">
      <t>ケイサン</t>
    </rPh>
    <rPh sb="4" eb="5">
      <t>シキ</t>
    </rPh>
    <phoneticPr fontId="2"/>
  </si>
  <si>
    <t>（１２）２</t>
    <phoneticPr fontId="2"/>
  </si>
  <si>
    <t>（１２）１</t>
    <phoneticPr fontId="2"/>
  </si>
  <si>
    <t>（１０）</t>
    <phoneticPr fontId="2"/>
  </si>
  <si>
    <t>（１２）</t>
    <phoneticPr fontId="2"/>
  </si>
  <si>
    <t>温度差係数×線熱貫流率</t>
    <rPh sb="0" eb="3">
      <t>オンドサ</t>
    </rPh>
    <rPh sb="3" eb="5">
      <t>ケイスウ</t>
    </rPh>
    <rPh sb="6" eb="7">
      <t>セン</t>
    </rPh>
    <rPh sb="7" eb="8">
      <t>ネツ</t>
    </rPh>
    <rPh sb="8" eb="10">
      <t>カンリュウ</t>
    </rPh>
    <rPh sb="10" eb="11">
      <t>リツ</t>
    </rPh>
    <phoneticPr fontId="2"/>
  </si>
  <si>
    <t>MAX</t>
    <phoneticPr fontId="2"/>
  </si>
  <si>
    <t>行番号</t>
    <rPh sb="0" eb="3">
      <t>ギョウバンゴウ</t>
    </rPh>
    <phoneticPr fontId="2"/>
  </si>
  <si>
    <t>熱貫流率×温度差係数</t>
    <rPh sb="0" eb="1">
      <t>ネツ</t>
    </rPh>
    <rPh sb="1" eb="3">
      <t>カンリュウ</t>
    </rPh>
    <rPh sb="3" eb="4">
      <t>リツ</t>
    </rPh>
    <rPh sb="5" eb="8">
      <t>オンドサ</t>
    </rPh>
    <rPh sb="8" eb="10">
      <t>ケイスウ</t>
    </rPh>
    <phoneticPr fontId="2"/>
  </si>
  <si>
    <t>定められた条件で計算</t>
    <phoneticPr fontId="2"/>
  </si>
  <si>
    <t>熱貫流率2％緩和利用</t>
    <phoneticPr fontId="2"/>
  </si>
  <si>
    <t>日射熱取得率4％緩和利用</t>
    <phoneticPr fontId="2"/>
  </si>
  <si>
    <t>垂直面日射熱取得率（η値）</t>
    <phoneticPr fontId="2"/>
  </si>
  <si>
    <t>熱貫流率（U値）</t>
    <phoneticPr fontId="2"/>
  </si>
  <si>
    <t>条件1</t>
    <rPh sb="0" eb="2">
      <t>ジョウケン</t>
    </rPh>
    <phoneticPr fontId="2"/>
  </si>
  <si>
    <t>条件2</t>
    <rPh sb="0" eb="2">
      <t>ジョウケン</t>
    </rPh>
    <phoneticPr fontId="2"/>
  </si>
  <si>
    <t>南西</t>
  </si>
  <si>
    <t>北西</t>
  </si>
  <si>
    <t>北東</t>
  </si>
  <si>
    <t>南東</t>
  </si>
  <si>
    <t>１地域</t>
    <rPh sb="1" eb="3">
      <t>チイキ</t>
    </rPh>
    <phoneticPr fontId="10"/>
  </si>
  <si>
    <t>２地域</t>
    <rPh sb="1" eb="3">
      <t>チイキ</t>
    </rPh>
    <phoneticPr fontId="10"/>
  </si>
  <si>
    <t>３地域</t>
    <rPh sb="1" eb="3">
      <t>チイキ</t>
    </rPh>
    <phoneticPr fontId="10"/>
  </si>
  <si>
    <t>４地域</t>
    <rPh sb="1" eb="3">
      <t>チイキ</t>
    </rPh>
    <phoneticPr fontId="10"/>
  </si>
  <si>
    <t>５地域</t>
    <rPh sb="1" eb="3">
      <t>チイキ</t>
    </rPh>
    <phoneticPr fontId="10"/>
  </si>
  <si>
    <t>６地域</t>
    <rPh sb="1" eb="3">
      <t>チイキ</t>
    </rPh>
    <phoneticPr fontId="10"/>
  </si>
  <si>
    <t>７地域</t>
    <rPh sb="1" eb="3">
      <t>チイキ</t>
    </rPh>
    <phoneticPr fontId="10"/>
  </si>
  <si>
    <t>８地域</t>
    <rPh sb="1" eb="3">
      <t>チイキ</t>
    </rPh>
    <phoneticPr fontId="10"/>
  </si>
  <si>
    <t>地域
区分</t>
    <phoneticPr fontId="2"/>
  </si>
  <si>
    <r>
      <rPr>
        <b/>
        <sz val="10"/>
        <color rgb="FFFF0000"/>
        <rFont val="ＭＳ Ｐゴシック"/>
        <family val="3"/>
        <charset val="128"/>
      </rPr>
      <t>垂直面</t>
    </r>
    <r>
      <rPr>
        <sz val="10"/>
        <rFont val="ＭＳ Ｐゴシック"/>
        <family val="3"/>
        <charset val="128"/>
      </rPr>
      <t>日射熱取得率</t>
    </r>
    <rPh sb="0" eb="2">
      <t>スイチョク</t>
    </rPh>
    <rPh sb="2" eb="3">
      <t>メン</t>
    </rPh>
    <rPh sb="3" eb="5">
      <t>ニッシャ</t>
    </rPh>
    <rPh sb="5" eb="6">
      <t>ネツ</t>
    </rPh>
    <rPh sb="6" eb="9">
      <t>シュトクリツ</t>
    </rPh>
    <phoneticPr fontId="2"/>
  </si>
  <si>
    <t>南西</t>
    <rPh sb="0" eb="2">
      <t>ナンセイ</t>
    </rPh>
    <phoneticPr fontId="2"/>
  </si>
  <si>
    <t>北西</t>
    <rPh sb="0" eb="2">
      <t>ホクセイ</t>
    </rPh>
    <phoneticPr fontId="2"/>
  </si>
  <si>
    <t>北東</t>
    <rPh sb="0" eb="2">
      <t>ホクトウ</t>
    </rPh>
    <phoneticPr fontId="2"/>
  </si>
  <si>
    <t>南東</t>
    <rPh sb="0" eb="2">
      <t>ナントウ</t>
    </rPh>
    <phoneticPr fontId="2"/>
  </si>
  <si>
    <t>冷房期（３）</t>
    <rPh sb="0" eb="2">
      <t>レイボウ</t>
    </rPh>
    <rPh sb="2" eb="3">
      <t>キ</t>
    </rPh>
    <phoneticPr fontId="2"/>
  </si>
  <si>
    <t>暖房期（２）</t>
    <rPh sb="0" eb="2">
      <t>ダンボウ</t>
    </rPh>
    <rPh sb="2" eb="3">
      <t>キ</t>
    </rPh>
    <phoneticPr fontId="2"/>
  </si>
  <si>
    <t>MAX</t>
    <phoneticPr fontId="2"/>
  </si>
  <si>
    <t>MIN</t>
    <phoneticPr fontId="2"/>
  </si>
  <si>
    <t>デフォルト</t>
    <phoneticPr fontId="2"/>
  </si>
  <si>
    <t>-</t>
    <phoneticPr fontId="2"/>
  </si>
  <si>
    <t>床断熱住宅</t>
    <rPh sb="0" eb="1">
      <t>ユカ</t>
    </rPh>
    <rPh sb="1" eb="3">
      <t>ダンネツ</t>
    </rPh>
    <rPh sb="3" eb="5">
      <t>ジュウタク</t>
    </rPh>
    <phoneticPr fontId="12"/>
  </si>
  <si>
    <t>基礎断熱住宅</t>
    <rPh sb="0" eb="2">
      <t>キソ</t>
    </rPh>
    <rPh sb="2" eb="4">
      <t>ダンネツ</t>
    </rPh>
    <rPh sb="4" eb="6">
      <t>ジュウタク</t>
    </rPh>
    <phoneticPr fontId="12"/>
  </si>
  <si>
    <t>外皮平均熱還流率</t>
    <rPh sb="0" eb="2">
      <t>ガイヒ</t>
    </rPh>
    <rPh sb="2" eb="4">
      <t>ヘイキン</t>
    </rPh>
    <rPh sb="4" eb="5">
      <t>ネツ</t>
    </rPh>
    <rPh sb="5" eb="7">
      <t>カンリュウ</t>
    </rPh>
    <rPh sb="7" eb="8">
      <t>リツ</t>
    </rPh>
    <phoneticPr fontId="12"/>
  </si>
  <si>
    <t>床断熱</t>
    <rPh sb="0" eb="1">
      <t>ユカ</t>
    </rPh>
    <rPh sb="1" eb="3">
      <t>ダンネツ</t>
    </rPh>
    <phoneticPr fontId="12"/>
  </si>
  <si>
    <t>暖房期の平均日射熱取得率</t>
    <rPh sb="0" eb="2">
      <t>ダンボウ</t>
    </rPh>
    <rPh sb="2" eb="3">
      <t>キ</t>
    </rPh>
    <rPh sb="4" eb="6">
      <t>ヘイキン</t>
    </rPh>
    <rPh sb="6" eb="8">
      <t>ニッシャ</t>
    </rPh>
    <rPh sb="8" eb="9">
      <t>ネツ</t>
    </rPh>
    <rPh sb="9" eb="12">
      <t>シュトクリツ</t>
    </rPh>
    <phoneticPr fontId="12"/>
  </si>
  <si>
    <t>冷房期の平均日射熱取得率</t>
    <rPh sb="0" eb="2">
      <t>レイボウ</t>
    </rPh>
    <rPh sb="2" eb="3">
      <t>キ</t>
    </rPh>
    <rPh sb="4" eb="6">
      <t>ヘイキン</t>
    </rPh>
    <rPh sb="6" eb="8">
      <t>ニッシャ</t>
    </rPh>
    <rPh sb="8" eb="9">
      <t>ネツ</t>
    </rPh>
    <rPh sb="9" eb="12">
      <t>シュトクリツ</t>
    </rPh>
    <phoneticPr fontId="12"/>
  </si>
  <si>
    <t>温度差係数</t>
    <rPh sb="0" eb="3">
      <t>オンドサ</t>
    </rPh>
    <rPh sb="3" eb="5">
      <t>ケイスウ</t>
    </rPh>
    <phoneticPr fontId="12"/>
  </si>
  <si>
    <t>値</t>
    <rPh sb="0" eb="1">
      <t>アタイ</t>
    </rPh>
    <phoneticPr fontId="12"/>
  </si>
  <si>
    <t>上面</t>
  </si>
  <si>
    <t>𝐴′𝑟𝑜𝑜𝑓_xD835_</t>
  </si>
  <si>
    <t>𝐻𝑟𝑜𝑜𝑓</t>
  </si>
  <si>
    <t>𝜈𝐻,𝑡𝑜𝑝</t>
  </si>
  <si>
    <t>𝜈𝐻,𝑆𝑊</t>
  </si>
  <si>
    <t>𝜈𝐻,𝑁𝑊</t>
  </si>
  <si>
    <t>𝜈𝐻,𝑁𝐸</t>
  </si>
  <si>
    <t>𝜈𝐶,𝑡𝑜𝑝</t>
  </si>
  <si>
    <t>𝜈𝐶,𝑆𝑊</t>
  </si>
  <si>
    <t>𝜈𝐶,𝑁𝑊</t>
  </si>
  <si>
    <t>𝜈𝐶,𝑁𝐸</t>
  </si>
  <si>
    <t>𝜈𝐶,𝑆𝐸</t>
  </si>
  <si>
    <t>𝐻𝑤𝑎𝑙𝑙</t>
  </si>
  <si>
    <t>𝐴′𝑤𝑎𝑙𝑙,𝑁𝑊</t>
  </si>
  <si>
    <t>𝐻𝑑𝑜𝑜𝑟</t>
  </si>
  <si>
    <t>𝐴′𝑤𝑎𝑙𝑙,𝑁𝐸</t>
  </si>
  <si>
    <t>𝐻𝑤𝑛𝑑</t>
  </si>
  <si>
    <t>𝑈𝑟𝑜𝑜𝑓　</t>
  </si>
  <si>
    <t xml:space="preserve">𝜂𝐻,𝑟𝑜𝑜𝑓 </t>
  </si>
  <si>
    <t xml:space="preserve">𝜂𝐶,𝑟𝑜𝑜𝑓 </t>
  </si>
  <si>
    <t>𝐴′𝑤𝑎𝑙𝑙,𝑆𝐸</t>
  </si>
  <si>
    <t>𝐻𝑓𝑙𝑜𝑜𝑟</t>
  </si>
  <si>
    <t xml:space="preserve">𝜂𝐻,𝑤𝑎𝑙𝑙 </t>
  </si>
  <si>
    <t xml:space="preserve">𝜂𝐶,𝑤𝑎𝑙𝑙 </t>
  </si>
  <si>
    <t>𝐴′𝑑𝑜𝑜𝑟,𝑆𝑊</t>
  </si>
  <si>
    <t>𝐻𝑏𝑎𝑠𝑒,𝑂𝑆</t>
  </si>
  <si>
    <t>𝜂𝐻,𝑑𝑜𝑜𝑟,𝑆𝑊</t>
  </si>
  <si>
    <t>𝜂𝐶,𝑑𝑜𝑜𝑟,𝑆𝑊</t>
  </si>
  <si>
    <t>𝐴′𝑑𝑜𝑜𝑟,𝑁𝑊</t>
  </si>
  <si>
    <t>𝐻𝑏𝑎𝑠𝑒,𝐼𝑆</t>
    <phoneticPr fontId="12"/>
  </si>
  <si>
    <t>𝑈𝑤𝑛𝑑　</t>
  </si>
  <si>
    <t xml:space="preserve">𝜂𝐻,𝑑𝑜𝑜𝑟,𝑁𝑊 </t>
  </si>
  <si>
    <t xml:space="preserve">𝜂𝐶,𝑑𝑜𝑜𝑟,𝑁𝑊 </t>
  </si>
  <si>
    <t>𝐴′𝑑𝑜𝑜𝑟,𝑁𝐸</t>
  </si>
  <si>
    <t>𝐻𝑝𝑟𝑚,𝑂𝑆</t>
  </si>
  <si>
    <t>𝑈𝑓𝑙𝑜𝑜𝑟</t>
  </si>
  <si>
    <t>𝜂𝐻,𝑑𝑜𝑜𝑟,𝑁𝐸</t>
  </si>
  <si>
    <t>𝜂𝐶,𝑑𝑜𝑜𝑟,𝑁𝐸</t>
  </si>
  <si>
    <t>𝐴′𝑑𝑜𝑜𝑟,𝑆𝐸</t>
  </si>
  <si>
    <t>𝐻𝑝𝑟𝑚,𝐼𝑆</t>
    <phoneticPr fontId="12"/>
  </si>
  <si>
    <t>－</t>
  </si>
  <si>
    <t>𝑈𝑏𝑎𝑠𝑒</t>
  </si>
  <si>
    <t xml:space="preserve">𝜂𝐻,𝑑𝑜𝑜𝑟,𝑆𝐸 </t>
  </si>
  <si>
    <t xml:space="preserve">𝜂𝐶,𝑑𝑜𝑜𝑟,𝑆𝐸 </t>
  </si>
  <si>
    <t>𝐴′𝑤𝑛𝑑,𝑆𝑊</t>
  </si>
  <si>
    <t>𝛹𝑝𝑟𝑚</t>
  </si>
  <si>
    <t>𝜂𝐻,𝑤𝑛𝑑,𝑆𝑊</t>
  </si>
  <si>
    <t>𝜂𝐶,𝑤𝑛𝑑,𝑆𝑊</t>
  </si>
  <si>
    <t>𝐴′𝑤𝑛𝑑,𝑁𝑊</t>
  </si>
  <si>
    <t xml:space="preserve">𝜂𝐻,𝑤𝑛𝑑,𝑁𝑊 </t>
  </si>
  <si>
    <t xml:space="preserve">𝜂𝐶,𝑤𝑛𝑑,𝑁𝑊 </t>
  </si>
  <si>
    <t>𝐴′𝑤𝑛𝑑,𝑁𝐸</t>
  </si>
  <si>
    <t>𝜂𝐻,𝑤𝑛𝑑,𝑁𝐸</t>
  </si>
  <si>
    <t>𝜂𝐶,𝑤𝑛𝑑,𝑁𝐸</t>
  </si>
  <si>
    <t>𝐴′𝑤𝑛𝑑,𝑆𝐸</t>
  </si>
  <si>
    <t>𝜂𝐻,𝑤𝑛𝑑,𝑆𝐸</t>
  </si>
  <si>
    <t>𝐴'𝐼𝐹</t>
    <phoneticPr fontId="12"/>
  </si>
  <si>
    <t>𝜂𝐻,𝑏𝑎𝑠𝑒</t>
  </si>
  <si>
    <t>𝜂𝐶,𝑏𝑎𝑠𝑒</t>
  </si>
  <si>
    <t>𝐴′𝑏𝑎𝑠𝑒,𝑆𝑊</t>
  </si>
  <si>
    <t>𝜈𝐻,𝑆𝐸</t>
    <phoneticPr fontId="12"/>
  </si>
  <si>
    <t>𝐴′𝑏𝑎𝑠𝑒,𝑁𝑊</t>
  </si>
  <si>
    <t>𝐴′𝑏𝑎𝑠𝑒,𝑁𝐸</t>
  </si>
  <si>
    <t>𝐴′𝑏𝑎𝑠𝑒,𝑆𝐸</t>
  </si>
  <si>
    <t>𝐿'𝑝𝑟𝑚,𝑆𝑊</t>
    <phoneticPr fontId="12"/>
  </si>
  <si>
    <t>𝐿'𝑝𝑟𝑚,𝑁𝑊</t>
  </si>
  <si>
    <t>𝐿'𝑝𝑟𝑚,𝑁𝐸</t>
  </si>
  <si>
    <t>𝐿'𝑝𝑟𝑚,𝑆𝐸</t>
    <phoneticPr fontId="12"/>
  </si>
  <si>
    <t>𝐿'𝑝𝑟𝑚,𝐼𝑆</t>
  </si>
  <si>
    <t>𝐴'𝑒𝑛𝑣_xD835_</t>
    <phoneticPr fontId="12"/>
  </si>
  <si>
    <t>𝐴'𝐴_xD835_</t>
    <phoneticPr fontId="12"/>
  </si>
  <si>
    <t>南西</t>
    <phoneticPr fontId="12"/>
  </si>
  <si>
    <t>北西</t>
    <phoneticPr fontId="12"/>
  </si>
  <si>
    <t>北東</t>
    <phoneticPr fontId="12"/>
  </si>
  <si>
    <t>南東</t>
    <phoneticPr fontId="12"/>
  </si>
  <si>
    <t>𝐴′𝑤𝑎𝑙𝑙,𝑆𝑊</t>
    <phoneticPr fontId="12"/>
  </si>
  <si>
    <t>暖房期の方位係数</t>
    <rPh sb="4" eb="6">
      <t>ホウイ</t>
    </rPh>
    <rPh sb="6" eb="8">
      <t>ケイスウ</t>
    </rPh>
    <phoneticPr fontId="12"/>
  </si>
  <si>
    <t>地域区分</t>
    <rPh sb="0" eb="2">
      <t>チイキ</t>
    </rPh>
    <rPh sb="2" eb="4">
      <t>クブン</t>
    </rPh>
    <phoneticPr fontId="2"/>
  </si>
  <si>
    <t>冷房期の方位係数</t>
    <rPh sb="4" eb="6">
      <t>ホウイ</t>
    </rPh>
    <rPh sb="6" eb="8">
      <t>ケイスウ</t>
    </rPh>
    <phoneticPr fontId="12"/>
  </si>
  <si>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</si>
  <si>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</si>
  <si>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</si>
  <si>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</si>
  <si>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</si>
  <si>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</si>
  <si>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</si>
  <si>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</si>
  <si>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地域区分</t>
    <rPh sb="0" eb="2">
      <t>チイキ</t>
    </rPh>
    <rPh sb="2" eb="4">
      <t>クブン</t>
    </rPh>
    <phoneticPr fontId="2"/>
  </si>
  <si>
    <t>𝜂𝐶,𝑤𝑛𝑑,𝑆𝐸</t>
    <phoneticPr fontId="2"/>
  </si>
  <si>
    <t>【参考】　ZEH強化外皮基準　基準値一覧　※省エネ基準に適合しているものとする。</t>
    <rPh sb="1" eb="3">
      <t>サンコウ</t>
    </rPh>
    <rPh sb="18" eb="20">
      <t>イチラン</t>
    </rPh>
    <phoneticPr fontId="2"/>
  </si>
  <si>
    <t>地域の区分</t>
    <rPh sb="0" eb="2">
      <t>チイキ</t>
    </rPh>
    <rPh sb="3" eb="5">
      <t>クブン</t>
    </rPh>
    <phoneticPr fontId="2"/>
  </si>
  <si>
    <t>１、２地域</t>
    <rPh sb="3" eb="5">
      <t>チイキ</t>
    </rPh>
    <phoneticPr fontId="2"/>
  </si>
  <si>
    <t>０．４以下</t>
    <rPh sb="3" eb="5">
      <t>イカ</t>
    </rPh>
    <phoneticPr fontId="2"/>
  </si>
  <si>
    <t>０．５以下</t>
    <rPh sb="3" eb="5">
      <t>イカ</t>
    </rPh>
    <phoneticPr fontId="2"/>
  </si>
  <si>
    <t>４～７地域</t>
    <rPh sb="3" eb="5">
      <t>チイキ</t>
    </rPh>
    <phoneticPr fontId="2"/>
  </si>
  <si>
    <t>０．６以下</t>
    <rPh sb="3" eb="5">
      <t>イカ</t>
    </rPh>
    <phoneticPr fontId="2"/>
  </si>
  <si>
    <t>熱貫
流率</t>
    <rPh sb="0" eb="1">
      <t>ネツ</t>
    </rPh>
    <rPh sb="1" eb="2">
      <t>ヌキ</t>
    </rPh>
    <rPh sb="3" eb="4">
      <t>リュウ</t>
    </rPh>
    <rPh sb="4" eb="5">
      <t>リツ</t>
    </rPh>
    <phoneticPr fontId="2"/>
  </si>
  <si>
    <t>U値MAX↑</t>
    <rPh sb="1" eb="2">
      <t>チ</t>
    </rPh>
    <phoneticPr fontId="2"/>
  </si>
  <si>
    <t>熱貫流率２％緩和利用対象窓</t>
    <rPh sb="0" eb="1">
      <t>ネツ</t>
    </rPh>
    <rPh sb="1" eb="3">
      <t>カンリュウ</t>
    </rPh>
    <rPh sb="3" eb="4">
      <t>リツ</t>
    </rPh>
    <rPh sb="6" eb="8">
      <t>カンワ</t>
    </rPh>
    <rPh sb="8" eb="10">
      <t>リヨウ</t>
    </rPh>
    <rPh sb="10" eb="12">
      <t>タイショウ</t>
    </rPh>
    <rPh sb="12" eb="13">
      <t>マド</t>
    </rPh>
    <phoneticPr fontId="2"/>
  </si>
  <si>
    <t>日射熱取得率４％緩和利用対象窓</t>
    <rPh sb="0" eb="2">
      <t>ニッシャ</t>
    </rPh>
    <rPh sb="2" eb="3">
      <t>ネツ</t>
    </rPh>
    <rPh sb="3" eb="5">
      <t>シュトク</t>
    </rPh>
    <rPh sb="5" eb="6">
      <t>リツ</t>
    </rPh>
    <rPh sb="8" eb="10">
      <t>カンワ</t>
    </rPh>
    <rPh sb="10" eb="12">
      <t>リヨウ</t>
    </rPh>
    <rPh sb="12" eb="14">
      <t>タイショウ</t>
    </rPh>
    <rPh sb="14" eb="15">
      <t>マド</t>
    </rPh>
    <phoneticPr fontId="2"/>
  </si>
  <si>
    <t>窓の面積</t>
    <rPh sb="0" eb="1">
      <t>マド</t>
    </rPh>
    <rPh sb="2" eb="4">
      <t>メンセキ</t>
    </rPh>
    <phoneticPr fontId="2"/>
  </si>
  <si>
    <t>熱貫流率２％緩和利用</t>
    <rPh sb="0" eb="1">
      <t>ネツ</t>
    </rPh>
    <rPh sb="1" eb="3">
      <t>カンリュウ</t>
    </rPh>
    <rPh sb="3" eb="4">
      <t>リツ</t>
    </rPh>
    <rPh sb="6" eb="8">
      <t>カンワ</t>
    </rPh>
    <rPh sb="8" eb="10">
      <t>リヨウ</t>
    </rPh>
    <phoneticPr fontId="2"/>
  </si>
  <si>
    <t>日射熱取得率４％緩和利用</t>
    <rPh sb="0" eb="2">
      <t>ニッシャ</t>
    </rPh>
    <rPh sb="2" eb="3">
      <t>ネツ</t>
    </rPh>
    <rPh sb="3" eb="5">
      <t>シュトク</t>
    </rPh>
    <rPh sb="5" eb="6">
      <t>リツ</t>
    </rPh>
    <rPh sb="8" eb="10">
      <t>カンワ</t>
    </rPh>
    <rPh sb="10" eb="12">
      <t>リヨウ</t>
    </rPh>
    <phoneticPr fontId="2"/>
  </si>
  <si>
    <t>（2％緩和利用対象窓除く）</t>
    <rPh sb="3" eb="5">
      <t>カンワ</t>
    </rPh>
    <rPh sb="5" eb="7">
      <t>リヨウ</t>
    </rPh>
    <rPh sb="7" eb="9">
      <t>タイショウ</t>
    </rPh>
    <rPh sb="9" eb="10">
      <t>マド</t>
    </rPh>
    <rPh sb="10" eb="11">
      <t>ノゾ</t>
    </rPh>
    <phoneticPr fontId="2"/>
  </si>
  <si>
    <r>
      <t>　冷房期の平均日射熱取得率(η</t>
    </r>
    <r>
      <rPr>
        <vertAlign val="subscript"/>
        <sz val="10"/>
        <rFont val="HG丸ｺﾞｼｯｸM-PRO"/>
        <family val="3"/>
        <charset val="128"/>
      </rPr>
      <t>AC</t>
    </r>
    <r>
      <rPr>
        <sz val="10"/>
        <rFont val="HG丸ｺﾞｼｯｸM-PRO"/>
        <family val="3"/>
        <charset val="128"/>
      </rPr>
      <t>)</t>
    </r>
    <phoneticPr fontId="2"/>
  </si>
  <si>
    <r>
      <t>　暖房期の平均日射熱取得率(η</t>
    </r>
    <r>
      <rPr>
        <vertAlign val="subscript"/>
        <sz val="10"/>
        <rFont val="HG丸ｺﾞｼｯｸM-PRO"/>
        <family val="3"/>
        <charset val="128"/>
      </rPr>
      <t>AH</t>
    </r>
    <r>
      <rPr>
        <sz val="10"/>
        <rFont val="HG丸ｺﾞｼｯｸM-PRO"/>
        <family val="3"/>
        <charset val="128"/>
      </rPr>
      <t>)</t>
    </r>
    <rPh sb="1" eb="3">
      <t>ダンボウ</t>
    </rPh>
    <phoneticPr fontId="2"/>
  </si>
  <si>
    <r>
      <t>　外皮平均熱貫流率(U</t>
    </r>
    <r>
      <rPr>
        <vertAlign val="subscript"/>
        <sz val="10"/>
        <rFont val="HG丸ｺﾞｼｯｸM-PRO"/>
        <family val="3"/>
        <charset val="128"/>
      </rPr>
      <t>A)</t>
    </r>
    <rPh sb="1" eb="3">
      <t>ガイヒ</t>
    </rPh>
    <rPh sb="3" eb="5">
      <t>ヘイキン</t>
    </rPh>
    <rPh sb="5" eb="6">
      <t>ネツ</t>
    </rPh>
    <rPh sb="6" eb="8">
      <t>カンリュウ</t>
    </rPh>
    <rPh sb="8" eb="9">
      <t>リツ</t>
    </rPh>
    <phoneticPr fontId="2"/>
  </si>
  <si>
    <r>
      <t>　断熱構造</t>
    </r>
    <r>
      <rPr>
        <vertAlign val="superscript"/>
        <sz val="10"/>
        <rFont val="HG丸ｺﾞｼｯｸM-PRO"/>
        <family val="3"/>
        <charset val="128"/>
      </rPr>
      <t>（注）</t>
    </r>
    <rPh sb="1" eb="3">
      <t>ダンネツ</t>
    </rPh>
    <rPh sb="3" eb="5">
      <t>コウゾウ</t>
    </rPh>
    <rPh sb="6" eb="7">
      <t>チュウ</t>
    </rPh>
    <phoneticPr fontId="2"/>
  </si>
  <si>
    <t>注：玄関、勝手口その他これらに類する部分（断熱措置の講じられた浴室下部含む。）以外に土間床部分が存する場合、
　　「床断熱と基礎断熱の併用」を選択してください。</t>
    <rPh sb="0" eb="1">
      <t>チュウ</t>
    </rPh>
    <rPh sb="2" eb="4">
      <t>ゲンカン</t>
    </rPh>
    <rPh sb="5" eb="8">
      <t>カッテグチ</t>
    </rPh>
    <rPh sb="10" eb="11">
      <t>タ</t>
    </rPh>
    <rPh sb="15" eb="16">
      <t>ルイ</t>
    </rPh>
    <rPh sb="18" eb="20">
      <t>ブブン</t>
    </rPh>
    <rPh sb="21" eb="23">
      <t>ダンネツ</t>
    </rPh>
    <rPh sb="23" eb="25">
      <t>ソチ</t>
    </rPh>
    <rPh sb="26" eb="27">
      <t>コウ</t>
    </rPh>
    <rPh sb="31" eb="33">
      <t>ヨクシツ</t>
    </rPh>
    <rPh sb="33" eb="35">
      <t>カブ</t>
    </rPh>
    <rPh sb="35" eb="36">
      <t>フク</t>
    </rPh>
    <rPh sb="39" eb="41">
      <t>イガイ</t>
    </rPh>
    <rPh sb="42" eb="44">
      <t>ドマ</t>
    </rPh>
    <rPh sb="44" eb="45">
      <t>ユカ</t>
    </rPh>
    <rPh sb="45" eb="47">
      <t>ブブン</t>
    </rPh>
    <rPh sb="48" eb="49">
      <t>ゾン</t>
    </rPh>
    <rPh sb="51" eb="53">
      <t>バアイ</t>
    </rPh>
    <rPh sb="58" eb="59">
      <t>ユカ</t>
    </rPh>
    <rPh sb="59" eb="61">
      <t>ダンネツ</t>
    </rPh>
    <rPh sb="62" eb="64">
      <t>キソ</t>
    </rPh>
    <rPh sb="64" eb="66">
      <t>ダンネツ</t>
    </rPh>
    <rPh sb="67" eb="69">
      <t>ヘイヨウ</t>
    </rPh>
    <rPh sb="71" eb="73">
      <t>センタク</t>
    </rPh>
    <phoneticPr fontId="2"/>
  </si>
  <si>
    <r>
      <t>外皮平均熱貫流率(U</t>
    </r>
    <r>
      <rPr>
        <vertAlign val="subscript"/>
        <sz val="10"/>
        <rFont val="HG丸ｺﾞｼｯｸM-PRO"/>
        <family val="3"/>
        <charset val="128"/>
      </rPr>
      <t>A</t>
    </r>
    <r>
      <rPr>
        <sz val="10"/>
        <rFont val="HG丸ｺﾞｼｯｸM-PRO"/>
        <family val="3"/>
        <charset val="128"/>
      </rPr>
      <t>)</t>
    </r>
    <phoneticPr fontId="2"/>
  </si>
  <si>
    <t>緩和利用窓
がある場合
以下に窓の
大きさ入力
（m）</t>
    <rPh sb="0" eb="2">
      <t>カンワ</t>
    </rPh>
    <rPh sb="2" eb="4">
      <t>リヨウ</t>
    </rPh>
    <rPh sb="4" eb="5">
      <t>マド</t>
    </rPh>
    <rPh sb="9" eb="11">
      <t>バアイ</t>
    </rPh>
    <rPh sb="12" eb="14">
      <t>イカ</t>
    </rPh>
    <rPh sb="15" eb="16">
      <t>マド</t>
    </rPh>
    <rPh sb="18" eb="19">
      <t>オオ</t>
    </rPh>
    <rPh sb="21" eb="23">
      <t>ニュウリョク</t>
    </rPh>
    <phoneticPr fontId="2"/>
  </si>
  <si>
    <t>当該住戸の外皮の部位の面積等を用いずに外皮性能を評価する方法</t>
    <phoneticPr fontId="2"/>
  </si>
  <si>
    <t>(3a)冷房期
1-7地域の南</t>
    <rPh sb="4" eb="6">
      <t>レイボウ</t>
    </rPh>
    <rPh sb="6" eb="7">
      <t>キ</t>
    </rPh>
    <rPh sb="11" eb="13">
      <t>チイキ</t>
    </rPh>
    <rPh sb="14" eb="15">
      <t>ミナミ</t>
    </rPh>
    <phoneticPr fontId="2"/>
  </si>
  <si>
    <t>(3b)冷房期
1-7地域の南以外、
8地域の南東・南・南西以外</t>
    <rPh sb="4" eb="6">
      <t>レイボウ</t>
    </rPh>
    <rPh sb="6" eb="7">
      <t>キ</t>
    </rPh>
    <rPh sb="11" eb="13">
      <t>チイキ</t>
    </rPh>
    <rPh sb="14" eb="15">
      <t>ミナミ</t>
    </rPh>
    <rPh sb="15" eb="17">
      <t>イガイ</t>
    </rPh>
    <rPh sb="20" eb="22">
      <t>チイキ</t>
    </rPh>
    <rPh sb="23" eb="25">
      <t>ナントウ</t>
    </rPh>
    <rPh sb="26" eb="27">
      <t>ミナミ</t>
    </rPh>
    <rPh sb="28" eb="30">
      <t>ナンセイ</t>
    </rPh>
    <rPh sb="30" eb="32">
      <t>イガイ</t>
    </rPh>
    <phoneticPr fontId="2"/>
  </si>
  <si>
    <t>(3c)冷房期
8地域の南東・南・南西</t>
    <rPh sb="4" eb="6">
      <t>レイボウ</t>
    </rPh>
    <rPh sb="6" eb="7">
      <t>キ</t>
    </rPh>
    <rPh sb="9" eb="11">
      <t>チイキ</t>
    </rPh>
    <rPh sb="12" eb="14">
      <t>ナントウ</t>
    </rPh>
    <rPh sb="15" eb="16">
      <t>ミナミ</t>
    </rPh>
    <rPh sb="17" eb="19">
      <t>ナンセイ</t>
    </rPh>
    <phoneticPr fontId="2"/>
  </si>
  <si>
    <t>（2a)暖房期
1-7地域の南東・南・南西</t>
    <rPh sb="4" eb="6">
      <t>ダンボウ</t>
    </rPh>
    <rPh sb="6" eb="7">
      <t>キ</t>
    </rPh>
    <rPh sb="11" eb="13">
      <t>チイキ</t>
    </rPh>
    <rPh sb="14" eb="15">
      <t>ミナミ</t>
    </rPh>
    <rPh sb="17" eb="18">
      <t>ミナミ</t>
    </rPh>
    <rPh sb="19" eb="21">
      <t>ナンセイ</t>
    </rPh>
    <phoneticPr fontId="2"/>
  </si>
  <si>
    <t>(2b)暖房期
1-7地域の南東・南・南西以外</t>
    <rPh sb="4" eb="6">
      <t>ダンボウ</t>
    </rPh>
    <rPh sb="6" eb="7">
      <t>キ</t>
    </rPh>
    <rPh sb="21" eb="23">
      <t>イガイ</t>
    </rPh>
    <phoneticPr fontId="2"/>
  </si>
  <si>
    <t>表1(ｂ)冷房期</t>
    <rPh sb="0" eb="1">
      <t>ヒョウ</t>
    </rPh>
    <rPh sb="5" eb="7">
      <t>レイボウ</t>
    </rPh>
    <rPh sb="7" eb="8">
      <t>キ</t>
    </rPh>
    <phoneticPr fontId="2"/>
  </si>
  <si>
    <t>表1(a)暖房期</t>
    <rPh sb="0" eb="1">
      <t>ヒョウ</t>
    </rPh>
    <rPh sb="5" eb="7">
      <t>ダンボウ</t>
    </rPh>
    <rPh sb="7" eb="8">
      <t>キ</t>
    </rPh>
    <phoneticPr fontId="2"/>
  </si>
  <si>
    <t>－</t>
    <phoneticPr fontId="10"/>
  </si>
  <si>
    <t>デフォルト</t>
    <phoneticPr fontId="2"/>
  </si>
  <si>
    <t>■計算で採用した開口部に係る熱物性値</t>
    <rPh sb="1" eb="3">
      <t>ケイサン</t>
    </rPh>
    <rPh sb="4" eb="6">
      <t>サイヨウ</t>
    </rPh>
    <rPh sb="8" eb="11">
      <t>カイコウブ</t>
    </rPh>
    <rPh sb="12" eb="13">
      <t>カカ</t>
    </rPh>
    <rPh sb="14" eb="15">
      <t>ネツ</t>
    </rPh>
    <rPh sb="15" eb="17">
      <t>ブッセイ</t>
    </rPh>
    <rPh sb="17" eb="18">
      <t>チ</t>
    </rPh>
    <phoneticPr fontId="2"/>
  </si>
  <si>
    <t>■計算で採用した外皮（開口部除く）に係る熱物性値</t>
    <rPh sb="1" eb="3">
      <t>ケイサン</t>
    </rPh>
    <rPh sb="4" eb="6">
      <t>サイヨウ</t>
    </rPh>
    <rPh sb="8" eb="10">
      <t>ガイヒ</t>
    </rPh>
    <rPh sb="11" eb="14">
      <t>カイコウブ</t>
    </rPh>
    <rPh sb="14" eb="15">
      <t>ノゾ</t>
    </rPh>
    <rPh sb="18" eb="19">
      <t>カカ</t>
    </rPh>
    <rPh sb="20" eb="21">
      <t>ネツ</t>
    </rPh>
    <rPh sb="21" eb="23">
      <t>ブッセイ</t>
    </rPh>
    <rPh sb="23" eb="24">
      <t>アタイ</t>
    </rPh>
    <phoneticPr fontId="2"/>
  </si>
  <si>
    <t>■計算で採用した土間床等の外周に係る熱物性値</t>
    <rPh sb="1" eb="3">
      <t>ケイサン</t>
    </rPh>
    <rPh sb="4" eb="6">
      <t>サイヨウ</t>
    </rPh>
    <rPh sb="8" eb="10">
      <t>ドマ</t>
    </rPh>
    <rPh sb="10" eb="11">
      <t>ユカ</t>
    </rPh>
    <rPh sb="11" eb="12">
      <t>トウ</t>
    </rPh>
    <rPh sb="13" eb="15">
      <t>ガイシュウ</t>
    </rPh>
    <rPh sb="16" eb="17">
      <t>カカ</t>
    </rPh>
    <rPh sb="18" eb="19">
      <t>ネツ</t>
    </rPh>
    <rPh sb="19" eb="21">
      <t>ブッセイ</t>
    </rPh>
    <rPh sb="21" eb="22">
      <t>アタイ</t>
    </rPh>
    <phoneticPr fontId="2"/>
  </si>
  <si>
    <t>　注２：各シートの</t>
    <rPh sb="1" eb="2">
      <t>チュウ</t>
    </rPh>
    <rPh sb="4" eb="5">
      <t>カク</t>
    </rPh>
    <phoneticPr fontId="2"/>
  </si>
  <si>
    <t xml:space="preserve"> 部分に入力するか、あるいはドロップボックスから選択してください。</t>
    <rPh sb="1" eb="3">
      <t>ブブン</t>
    </rPh>
    <rPh sb="4" eb="6">
      <t>ニュウリョク</t>
    </rPh>
    <rPh sb="24" eb="26">
      <t>センタク</t>
    </rPh>
    <phoneticPr fontId="2"/>
  </si>
  <si>
    <t>𝐴'　𝑏𝑎𝑠𝑒,𝐼𝑆</t>
    <phoneticPr fontId="2"/>
  </si>
  <si>
    <t>𝐴′𝑏𝑎𝑠𝑒,d,𝑆𝑊</t>
    <phoneticPr fontId="2"/>
  </si>
  <si>
    <t>𝐴′𝑏𝑎𝑠𝑒,d,𝑁𝐸</t>
    <phoneticPr fontId="2"/>
  </si>
  <si>
    <t>𝐴′𝑏𝑎𝑠𝑒,d,𝑆𝐸</t>
    <phoneticPr fontId="2"/>
  </si>
  <si>
    <t>𝐴'　𝑏𝑎𝑠𝑒,d,𝐼𝑆</t>
    <phoneticPr fontId="2"/>
  </si>
  <si>
    <t>𝐿'𝑝𝑟𝑚,d,_xDC46_𝑊</t>
    <phoneticPr fontId="12"/>
  </si>
  <si>
    <t>𝐿'𝑝𝑟𝑚,d,𝑁𝑊</t>
    <phoneticPr fontId="2"/>
  </si>
  <si>
    <t>𝐿'𝑝𝑟𝑚,d,𝑁𝐸</t>
    <phoneticPr fontId="2"/>
  </si>
  <si>
    <t>𝐿'𝑝𝑟𝑚,d,𝑆𝐸</t>
    <phoneticPr fontId="12"/>
  </si>
  <si>
    <t>𝐿'𝑝𝑟𝑚,d,𝐼𝑆</t>
    <phoneticPr fontId="2"/>
  </si>
  <si>
    <t>𝛹𝑝𝑟𝑚,d</t>
    <phoneticPr fontId="2"/>
  </si>
  <si>
    <t>𝑈𝑏𝑎𝑠𝑒,d</t>
    <phoneticPr fontId="2"/>
  </si>
  <si>
    <t>𝜂𝐶,𝑏𝑎𝑠𝑒,d</t>
    <phoneticPr fontId="2"/>
  </si>
  <si>
    <t>𝜂𝐻,𝑏𝑎𝑠𝑒,d</t>
    <phoneticPr fontId="2"/>
  </si>
  <si>
    <t>●ドアの入力（※大部分がガラスで構成されるドアは上記「窓の入力」に記入してください）</t>
    <rPh sb="4" eb="6">
      <t>ニュウリョク</t>
    </rPh>
    <phoneticPr fontId="2"/>
  </si>
  <si>
    <t>●玄関等の土間床等の外周部の入力</t>
    <rPh sb="1" eb="4">
      <t>ゲンカントウ</t>
    </rPh>
    <rPh sb="5" eb="7">
      <t>ドマ</t>
    </rPh>
    <rPh sb="7" eb="8">
      <t>ユカ</t>
    </rPh>
    <rPh sb="8" eb="9">
      <t>トウ</t>
    </rPh>
    <rPh sb="10" eb="12">
      <t>ガイシュウ</t>
    </rPh>
    <rPh sb="12" eb="13">
      <t>ブ</t>
    </rPh>
    <rPh sb="14" eb="16">
      <t>ニュウリョク</t>
    </rPh>
    <phoneticPr fontId="2"/>
  </si>
  <si>
    <t>●玄関等を除く土間床等の外周部の入力</t>
    <rPh sb="1" eb="4">
      <t>ゲンカントウ</t>
    </rPh>
    <rPh sb="5" eb="6">
      <t>ノゾ</t>
    </rPh>
    <rPh sb="7" eb="9">
      <t>ドマ</t>
    </rPh>
    <rPh sb="9" eb="10">
      <t>ユカ</t>
    </rPh>
    <rPh sb="10" eb="11">
      <t>トウ</t>
    </rPh>
    <rPh sb="12" eb="14">
      <t>ガイシュウ</t>
    </rPh>
    <rPh sb="14" eb="15">
      <t>ブ</t>
    </rPh>
    <rPh sb="16" eb="18">
      <t>ニュウリョク</t>
    </rPh>
    <phoneticPr fontId="2"/>
  </si>
  <si>
    <t>玄関等を除く土間床等の外周部</t>
    <rPh sb="0" eb="3">
      <t>ゲンカントウ</t>
    </rPh>
    <rPh sb="4" eb="5">
      <t>ノゾ</t>
    </rPh>
    <rPh sb="6" eb="8">
      <t>ドマ</t>
    </rPh>
    <rPh sb="8" eb="9">
      <t>ユカ</t>
    </rPh>
    <rPh sb="9" eb="10">
      <t>トウ</t>
    </rPh>
    <rPh sb="11" eb="13">
      <t>ガイシュウ</t>
    </rPh>
    <rPh sb="13" eb="14">
      <t>ブ</t>
    </rPh>
    <phoneticPr fontId="2"/>
  </si>
  <si>
    <t>玄関等の土間床等
の外周部</t>
    <rPh sb="0" eb="3">
      <t>ゲンカントウ</t>
    </rPh>
    <rPh sb="4" eb="6">
      <t>ドマ</t>
    </rPh>
    <rPh sb="6" eb="7">
      <t>ユカ</t>
    </rPh>
    <rPh sb="7" eb="8">
      <t>トウ</t>
    </rPh>
    <rPh sb="10" eb="12">
      <t>ガイシュウ</t>
    </rPh>
    <rPh sb="12" eb="13">
      <t>ブ</t>
    </rPh>
    <phoneticPr fontId="2"/>
  </si>
  <si>
    <t>高さ</t>
    <rPh sb="0" eb="1">
      <t>タカ</t>
    </rPh>
    <phoneticPr fontId="2"/>
  </si>
  <si>
    <t>黄色
（必須）</t>
    <rPh sb="0" eb="2">
      <t>キイロ</t>
    </rPh>
    <rPh sb="4" eb="6">
      <t>ヒッス</t>
    </rPh>
    <phoneticPr fontId="2"/>
  </si>
  <si>
    <t>取得日射熱補正係数</t>
    <rPh sb="0" eb="2">
      <t>シュトク</t>
    </rPh>
    <rPh sb="2" eb="4">
      <t>ニッシャ</t>
    </rPh>
    <rPh sb="4" eb="5">
      <t>ネツ</t>
    </rPh>
    <rPh sb="5" eb="7">
      <t>ホセイ</t>
    </rPh>
    <rPh sb="7" eb="9">
      <t>ケイスウ</t>
    </rPh>
    <phoneticPr fontId="2"/>
  </si>
  <si>
    <r>
      <rPr>
        <sz val="10"/>
        <color rgb="FFFF0000"/>
        <rFont val="ＭＳ Ｐゴシック"/>
        <family val="3"/>
        <charset val="128"/>
      </rPr>
      <t>B.</t>
    </r>
    <r>
      <rPr>
        <sz val="10"/>
        <rFont val="ＭＳ Ｐゴシック"/>
        <family val="3"/>
        <charset val="128"/>
      </rPr>
      <t>取得日射熱補正係数</t>
    </r>
    <rPh sb="2" eb="4">
      <t>シュトク</t>
    </rPh>
    <rPh sb="4" eb="6">
      <t>ニッシャ</t>
    </rPh>
    <rPh sb="6" eb="7">
      <t>ネツ</t>
    </rPh>
    <rPh sb="7" eb="9">
      <t>ホセイ</t>
    </rPh>
    <rPh sb="9" eb="11">
      <t>ケイスウ</t>
    </rPh>
    <phoneticPr fontId="2"/>
  </si>
  <si>
    <t>B-1
取得日射熱補正係数</t>
    <rPh sb="8" eb="9">
      <t>ネツ</t>
    </rPh>
    <phoneticPr fontId="2"/>
  </si>
  <si>
    <t>B-4
上面（屋根又は屋根の直下の天井に
設置されている開口部）
取得日射熱補正係数</t>
    <rPh sb="4" eb="5">
      <t>ウエ</t>
    </rPh>
    <rPh sb="5" eb="6">
      <t>メン</t>
    </rPh>
    <rPh sb="7" eb="9">
      <t>ヤネ</t>
    </rPh>
    <rPh sb="9" eb="10">
      <t>マタ</t>
    </rPh>
    <rPh sb="11" eb="13">
      <t>ヤネ</t>
    </rPh>
    <rPh sb="14" eb="16">
      <t>チョッカ</t>
    </rPh>
    <rPh sb="17" eb="19">
      <t>テンジョウ</t>
    </rPh>
    <rPh sb="21" eb="23">
      <t>セッチ</t>
    </rPh>
    <rPh sb="28" eb="31">
      <t>カイコウブ</t>
    </rPh>
    <rPh sb="33" eb="35">
      <t>シュトク</t>
    </rPh>
    <rPh sb="35" eb="37">
      <t>ニッシャ</t>
    </rPh>
    <rPh sb="37" eb="38">
      <t>ネツ</t>
    </rPh>
    <rPh sb="38" eb="40">
      <t>ホセイ</t>
    </rPh>
    <rPh sb="40" eb="42">
      <t>ケイスウ</t>
    </rPh>
    <phoneticPr fontId="2"/>
  </si>
  <si>
    <t>B-2
日除け等の効果（取得日射熱補正係数）
（３）</t>
    <rPh sb="16" eb="17">
      <t>ネツ</t>
    </rPh>
    <phoneticPr fontId="2"/>
  </si>
  <si>
    <t>B-3
日除け等の効果（取得日射熱補正係数）
（２）</t>
    <rPh sb="16" eb="17">
      <t>ネツ</t>
    </rPh>
    <phoneticPr fontId="2"/>
  </si>
  <si>
    <t>　注３：玄関等とは、玄関、勝手口その他これらに類する部分をいいます。</t>
    <rPh sb="1" eb="2">
      <t>チュウ</t>
    </rPh>
    <rPh sb="4" eb="7">
      <t>ゲンカントウ</t>
    </rPh>
    <rPh sb="10" eb="12">
      <t>ゲンカン</t>
    </rPh>
    <rPh sb="13" eb="16">
      <t>カッテグチ</t>
    </rPh>
    <rPh sb="18" eb="19">
      <t>タ</t>
    </rPh>
    <rPh sb="23" eb="24">
      <t>ルイ</t>
    </rPh>
    <rPh sb="26" eb="28">
      <t>ブブン</t>
    </rPh>
    <phoneticPr fontId="2"/>
  </si>
  <si>
    <t>　注２：Ｈ１の寸法（基礎高さ）は0.4ｍ以上の場合は0.4と入力して下さい。</t>
    <rPh sb="1" eb="2">
      <t>チュウ</t>
    </rPh>
    <rPh sb="7" eb="9">
      <t>スンポウ</t>
    </rPh>
    <rPh sb="10" eb="12">
      <t>キソ</t>
    </rPh>
    <rPh sb="12" eb="13">
      <t>タカ</t>
    </rPh>
    <rPh sb="20" eb="22">
      <t>イジョウ</t>
    </rPh>
    <rPh sb="23" eb="25">
      <t>バアイ</t>
    </rPh>
    <rPh sb="30" eb="32">
      <t>ニュウリョク</t>
    </rPh>
    <rPh sb="34" eb="35">
      <t>クダ</t>
    </rPh>
    <phoneticPr fontId="2"/>
  </si>
  <si>
    <t>規定の条件で計算</t>
    <rPh sb="0" eb="2">
      <t>キテイ</t>
    </rPh>
    <rPh sb="3" eb="5">
      <t>ジョウケン</t>
    </rPh>
    <rPh sb="6" eb="8">
      <t>ケイサン</t>
    </rPh>
    <phoneticPr fontId="2"/>
  </si>
  <si>
    <t>【日除け等の効果】
を窓ごとに計算
※上面と下面は対象外</t>
    <rPh sb="11" eb="12">
      <t>マド</t>
    </rPh>
    <rPh sb="15" eb="17">
      <t>ケイサン</t>
    </rPh>
    <rPh sb="26" eb="29">
      <t>タイショウガイ</t>
    </rPh>
    <phoneticPr fontId="2"/>
  </si>
  <si>
    <t>●窓の入力（住宅に設置した全ての窓について入力してください。）</t>
    <rPh sb="1" eb="2">
      <t>マド</t>
    </rPh>
    <rPh sb="3" eb="5">
      <t>ニュウリョク</t>
    </rPh>
    <rPh sb="6" eb="8">
      <t>ジュウタク</t>
    </rPh>
    <rPh sb="9" eb="11">
      <t>セッチ</t>
    </rPh>
    <rPh sb="13" eb="14">
      <t>スベ</t>
    </rPh>
    <rPh sb="16" eb="17">
      <t>マド</t>
    </rPh>
    <rPh sb="21" eb="23">
      <t>ニュウリョク</t>
    </rPh>
    <phoneticPr fontId="2"/>
  </si>
  <si>
    <t>●屋根・天井の入力（複数仕様ある場合全て入力してください。）</t>
    <rPh sb="1" eb="3">
      <t>ヤネ</t>
    </rPh>
    <rPh sb="4" eb="6">
      <t>テンジョウ</t>
    </rPh>
    <rPh sb="7" eb="9">
      <t>ニュウリョク</t>
    </rPh>
    <rPh sb="10" eb="12">
      <t>フクスウ</t>
    </rPh>
    <rPh sb="12" eb="14">
      <t>シヨウ</t>
    </rPh>
    <rPh sb="16" eb="18">
      <t>バアイ</t>
    </rPh>
    <rPh sb="18" eb="19">
      <t>スベ</t>
    </rPh>
    <rPh sb="20" eb="22">
      <t>ニュウリョク</t>
    </rPh>
    <phoneticPr fontId="2"/>
  </si>
  <si>
    <t>●外壁の入力（複数仕様ある場合全て入力してください。）</t>
    <rPh sb="1" eb="3">
      <t>ガイヘキ</t>
    </rPh>
    <rPh sb="4" eb="6">
      <t>ニュウリョク</t>
    </rPh>
    <phoneticPr fontId="2"/>
  </si>
  <si>
    <t>●床の入力（複数仕様ある場合全て入力してください。）</t>
    <rPh sb="1" eb="2">
      <t>ユカ</t>
    </rPh>
    <rPh sb="3" eb="5">
      <t>ニュウリョク</t>
    </rPh>
    <phoneticPr fontId="2"/>
  </si>
  <si>
    <t>６地域</t>
  </si>
  <si>
    <t>部位種別</t>
    <rPh sb="0" eb="2">
      <t>ブイ</t>
    </rPh>
    <rPh sb="2" eb="4">
      <t>シュベツ</t>
    </rPh>
    <phoneticPr fontId="2"/>
  </si>
  <si>
    <t>熱貫流率</t>
    <rPh sb="0" eb="1">
      <t>ネツ</t>
    </rPh>
    <rPh sb="1" eb="3">
      <t>カンリュウ</t>
    </rPh>
    <rPh sb="3" eb="4">
      <t>リツ</t>
    </rPh>
    <phoneticPr fontId="2"/>
  </si>
  <si>
    <t>屋根・天井</t>
    <rPh sb="0" eb="2">
      <t>ヤネ</t>
    </rPh>
    <rPh sb="3" eb="5">
      <t>テンジョウ</t>
    </rPh>
    <phoneticPr fontId="2"/>
  </si>
  <si>
    <t>外壁</t>
    <rPh sb="0" eb="2">
      <t>ガイヘキ</t>
    </rPh>
    <phoneticPr fontId="2"/>
  </si>
  <si>
    <t>床</t>
    <rPh sb="0" eb="1">
      <t>ユカ</t>
    </rPh>
    <phoneticPr fontId="2"/>
  </si>
  <si>
    <t>南</t>
  </si>
  <si>
    <t>東</t>
  </si>
  <si>
    <t>西</t>
  </si>
  <si>
    <t>北</t>
  </si>
  <si>
    <t>ドア</t>
    <phoneticPr fontId="2"/>
  </si>
  <si>
    <t>部位種別</t>
    <rPh sb="0" eb="2">
      <t>ブイ</t>
    </rPh>
    <rPh sb="2" eb="4">
      <t>シュベツ</t>
    </rPh>
    <phoneticPr fontId="2"/>
  </si>
  <si>
    <t>玄関等</t>
    <rPh sb="0" eb="2">
      <t>ゲンカン</t>
    </rPh>
    <rPh sb="2" eb="3">
      <t>トウ</t>
    </rPh>
    <phoneticPr fontId="2"/>
  </si>
  <si>
    <t>一般
（玄関等除く）</t>
    <rPh sb="0" eb="2">
      <t>イッパン</t>
    </rPh>
    <rPh sb="4" eb="6">
      <t>ゲンカン</t>
    </rPh>
    <rPh sb="6" eb="7">
      <t>トウ</t>
    </rPh>
    <rPh sb="7" eb="8">
      <t>ノゾ</t>
    </rPh>
    <phoneticPr fontId="2"/>
  </si>
  <si>
    <t>熱貫流率</t>
    <rPh sb="0" eb="1">
      <t>ネツ</t>
    </rPh>
    <rPh sb="1" eb="3">
      <t>カンリュウ</t>
    </rPh>
    <rPh sb="3" eb="4">
      <t>リツ</t>
    </rPh>
    <phoneticPr fontId="2"/>
  </si>
  <si>
    <t>垂直面日射熱
取得率</t>
    <rPh sb="0" eb="2">
      <t>スイチョク</t>
    </rPh>
    <rPh sb="2" eb="3">
      <t>メン</t>
    </rPh>
    <rPh sb="3" eb="5">
      <t>ニッシャ</t>
    </rPh>
    <rPh sb="5" eb="6">
      <t>ネツ</t>
    </rPh>
    <rPh sb="7" eb="10">
      <t>シュトクリツ</t>
    </rPh>
    <phoneticPr fontId="2"/>
  </si>
  <si>
    <t>取得日射熱
補正係数</t>
    <rPh sb="0" eb="2">
      <t>シュトク</t>
    </rPh>
    <rPh sb="2" eb="4">
      <t>ニッシャ</t>
    </rPh>
    <rPh sb="4" eb="5">
      <t>ネツ</t>
    </rPh>
    <rPh sb="6" eb="8">
      <t>ホセイ</t>
    </rPh>
    <rPh sb="8" eb="10">
      <t>ケイスウ</t>
    </rPh>
    <phoneticPr fontId="2"/>
  </si>
  <si>
    <t>暖房期</t>
    <rPh sb="0" eb="2">
      <t>ダンボウ</t>
    </rPh>
    <rPh sb="2" eb="3">
      <t>キ</t>
    </rPh>
    <phoneticPr fontId="2"/>
  </si>
  <si>
    <t>冷房期</t>
    <rPh sb="0" eb="2">
      <t>レイボウ</t>
    </rPh>
    <rPh sb="2" eb="3">
      <t>キ</t>
    </rPh>
    <phoneticPr fontId="2"/>
  </si>
  <si>
    <t>規定値を使用する</t>
  </si>
  <si>
    <t>取得日射熱
補正係数の入力</t>
    <rPh sb="0" eb="2">
      <t>シュトク</t>
    </rPh>
    <rPh sb="11" eb="13">
      <t>ニュウリョク</t>
    </rPh>
    <phoneticPr fontId="2"/>
  </si>
  <si>
    <t>に基づく計算シート（試行版 ver.0.1）</t>
    <rPh sb="1" eb="2">
      <t>モト</t>
    </rPh>
    <rPh sb="4" eb="6">
      <t>ケイサン</t>
    </rPh>
    <rPh sb="10" eb="12">
      <t>シコウ</t>
    </rPh>
    <rPh sb="12" eb="13">
      <t>バン</t>
    </rPh>
    <phoneticPr fontId="2"/>
  </si>
  <si>
    <t>床断熱</t>
  </si>
  <si>
    <t>等級4</t>
  </si>
  <si>
    <t>選択</t>
    <rPh sb="0" eb="2">
      <t>センタク</t>
    </rPh>
    <phoneticPr fontId="2"/>
  </si>
  <si>
    <t>項目</t>
    <rPh sb="0" eb="2">
      <t>コウモク</t>
    </rPh>
    <phoneticPr fontId="2"/>
  </si>
  <si>
    <t>設計値</t>
    <rPh sb="0" eb="2">
      <t>セッケイ</t>
    </rPh>
    <rPh sb="2" eb="3">
      <t>アタイ</t>
    </rPh>
    <phoneticPr fontId="2"/>
  </si>
  <si>
    <t>■基準値（等級）の選択</t>
    <rPh sb="1" eb="4">
      <t>キジュンチ</t>
    </rPh>
    <rPh sb="5" eb="7">
      <t>トウキュウ</t>
    </rPh>
    <rPh sb="9" eb="11">
      <t>センタク</t>
    </rPh>
    <phoneticPr fontId="2"/>
  </si>
  <si>
    <t>断熱構造</t>
    <rPh sb="0" eb="2">
      <t>ダンネツ</t>
    </rPh>
    <rPh sb="2" eb="4">
      <t>コウゾウ</t>
    </rPh>
    <phoneticPr fontId="2"/>
  </si>
  <si>
    <t>1:床断熱</t>
    <rPh sb="2" eb="3">
      <t>ユカ</t>
    </rPh>
    <rPh sb="3" eb="5">
      <t>ダンネツ</t>
    </rPh>
    <phoneticPr fontId="2"/>
  </si>
  <si>
    <t>2:基礎断熱</t>
    <rPh sb="2" eb="4">
      <t>キソ</t>
    </rPh>
    <rPh sb="4" eb="6">
      <t>ダンネツ</t>
    </rPh>
    <phoneticPr fontId="2"/>
  </si>
  <si>
    <t>3:床断熱と基礎断熱の併用</t>
    <rPh sb="2" eb="3">
      <t>ユカ</t>
    </rPh>
    <rPh sb="3" eb="5">
      <t>ダンネツ</t>
    </rPh>
    <rPh sb="6" eb="8">
      <t>キソ</t>
    </rPh>
    <rPh sb="8" eb="10">
      <t>ダンネツ</t>
    </rPh>
    <rPh sb="11" eb="13">
      <t>ヘイヨウ</t>
    </rPh>
    <phoneticPr fontId="2"/>
  </si>
  <si>
    <t>1:等級4</t>
    <rPh sb="2" eb="4">
      <t>トウキュウ</t>
    </rPh>
    <phoneticPr fontId="2"/>
  </si>
  <si>
    <t>2:等級3</t>
    <rPh sb="2" eb="4">
      <t>トウキュウ</t>
    </rPh>
    <phoneticPr fontId="2"/>
  </si>
  <si>
    <t>3:等級2</t>
    <rPh sb="2" eb="4">
      <t>トウキュウ</t>
    </rPh>
    <phoneticPr fontId="2"/>
  </si>
  <si>
    <t>4:未選択</t>
    <rPh sb="2" eb="3">
      <t>ミ</t>
    </rPh>
    <rPh sb="3" eb="5">
      <t>センタク</t>
    </rPh>
    <phoneticPr fontId="2"/>
  </si>
  <si>
    <t>等級</t>
    <rPh sb="0" eb="2">
      <t>トウキュウ</t>
    </rPh>
    <phoneticPr fontId="2"/>
  </si>
  <si>
    <t>外皮性能の基準値</t>
    <rPh sb="0" eb="2">
      <t>ガイヒ</t>
    </rPh>
    <rPh sb="2" eb="4">
      <t>セイノウ</t>
    </rPh>
    <rPh sb="5" eb="8">
      <t>キジュンチ</t>
    </rPh>
    <phoneticPr fontId="2"/>
  </si>
  <si>
    <t>丸めた値</t>
    <rPh sb="0" eb="1">
      <t>マル</t>
    </rPh>
    <rPh sb="3" eb="4">
      <t>アタイ</t>
    </rPh>
    <phoneticPr fontId="2"/>
  </si>
  <si>
    <t>外皮性能（設計値）</t>
    <rPh sb="0" eb="2">
      <t>ガイヒ</t>
    </rPh>
    <rPh sb="2" eb="4">
      <t>セイノウ</t>
    </rPh>
    <rPh sb="5" eb="8">
      <t>セッケイチ</t>
    </rPh>
    <phoneticPr fontId="2"/>
  </si>
  <si>
    <t>丸める前の値</t>
    <rPh sb="0" eb="1">
      <t>マル</t>
    </rPh>
    <rPh sb="3" eb="4">
      <t>マエ</t>
    </rPh>
    <rPh sb="5" eb="6">
      <t>アタイ</t>
    </rPh>
    <phoneticPr fontId="2"/>
  </si>
  <si>
    <t>部位の値</t>
    <rPh sb="0" eb="2">
      <t>ブイ</t>
    </rPh>
    <rPh sb="3" eb="4">
      <t>アタイ</t>
    </rPh>
    <phoneticPr fontId="2"/>
  </si>
  <si>
    <t>U値</t>
    <rPh sb="1" eb="2">
      <t>アタイ</t>
    </rPh>
    <phoneticPr fontId="2"/>
  </si>
  <si>
    <t>部位</t>
    <rPh sb="0" eb="2">
      <t>ブイ</t>
    </rPh>
    <phoneticPr fontId="2"/>
  </si>
  <si>
    <t>屋根</t>
    <rPh sb="0" eb="2">
      <t>ヤネ</t>
    </rPh>
    <phoneticPr fontId="2"/>
  </si>
  <si>
    <t>𝑈𝑤𝑎𝑙𝑙</t>
    <phoneticPr fontId="2"/>
  </si>
  <si>
    <t>𝑈𝑑𝑜𝑜𝑟</t>
    <phoneticPr fontId="2"/>
  </si>
  <si>
    <t>記号</t>
    <rPh sb="0" eb="2">
      <t>キゴウ</t>
    </rPh>
    <phoneticPr fontId="2"/>
  </si>
  <si>
    <t>値</t>
    <rPh sb="0" eb="1">
      <t>アタイ</t>
    </rPh>
    <phoneticPr fontId="2"/>
  </si>
  <si>
    <t>壁</t>
    <rPh sb="0" eb="1">
      <t>カベ</t>
    </rPh>
    <phoneticPr fontId="2"/>
  </si>
  <si>
    <t>ドア</t>
    <phoneticPr fontId="2"/>
  </si>
  <si>
    <t>窓</t>
    <rPh sb="0" eb="1">
      <t>マド</t>
    </rPh>
    <phoneticPr fontId="2"/>
  </si>
  <si>
    <t>床</t>
    <rPh sb="0" eb="1">
      <t>ユカ</t>
    </rPh>
    <phoneticPr fontId="2"/>
  </si>
  <si>
    <t>基礎</t>
    <rPh sb="0" eb="2">
      <t>キソ</t>
    </rPh>
    <phoneticPr fontId="2"/>
  </si>
  <si>
    <t>基礎
（玄関）</t>
    <rPh sb="0" eb="2">
      <t>キソ</t>
    </rPh>
    <rPh sb="4" eb="6">
      <t>ゲンカン</t>
    </rPh>
    <phoneticPr fontId="2"/>
  </si>
  <si>
    <t>土間周囲</t>
    <rPh sb="0" eb="2">
      <t>ドマ</t>
    </rPh>
    <rPh sb="2" eb="4">
      <t>シュウイ</t>
    </rPh>
    <phoneticPr fontId="2"/>
  </si>
  <si>
    <t>土間周囲
玄関</t>
    <rPh sb="0" eb="2">
      <t>ドマ</t>
    </rPh>
    <rPh sb="2" eb="4">
      <t>シュウイ</t>
    </rPh>
    <rPh sb="5" eb="7">
      <t>ゲンカン</t>
    </rPh>
    <phoneticPr fontId="2"/>
  </si>
  <si>
    <t>方位</t>
    <rPh sb="0" eb="2">
      <t>ホウイ</t>
    </rPh>
    <phoneticPr fontId="2"/>
  </si>
  <si>
    <t>上</t>
    <rPh sb="0" eb="1">
      <t>ウエ</t>
    </rPh>
    <phoneticPr fontId="2"/>
  </si>
  <si>
    <t>南西</t>
    <rPh sb="0" eb="2">
      <t>ナンセイ</t>
    </rPh>
    <phoneticPr fontId="2"/>
  </si>
  <si>
    <t>北西</t>
    <rPh sb="0" eb="2">
      <t>ホクセイ</t>
    </rPh>
    <phoneticPr fontId="2"/>
  </si>
  <si>
    <t>南東</t>
    <rPh sb="0" eb="2">
      <t>ナントウ</t>
    </rPh>
    <phoneticPr fontId="2"/>
  </si>
  <si>
    <t>北東</t>
    <rPh sb="0" eb="2">
      <t>ホクトウ</t>
    </rPh>
    <phoneticPr fontId="2"/>
  </si>
  <si>
    <t>下</t>
    <rPh sb="0" eb="1">
      <t>シタ</t>
    </rPh>
    <phoneticPr fontId="2"/>
  </si>
  <si>
    <t>室内側</t>
    <rPh sb="0" eb="2">
      <t>シツナイ</t>
    </rPh>
    <rPh sb="2" eb="3">
      <t>ガワ</t>
    </rPh>
    <phoneticPr fontId="2"/>
  </si>
  <si>
    <t>ηC</t>
    <phoneticPr fontId="12"/>
  </si>
  <si>
    <t>ηH</t>
    <phoneticPr fontId="12"/>
  </si>
  <si>
    <t>-</t>
    <phoneticPr fontId="2"/>
  </si>
  <si>
    <t>-</t>
    <phoneticPr fontId="2"/>
  </si>
  <si>
    <t>面積</t>
    <rPh sb="0" eb="2">
      <t>メンセキ</t>
    </rPh>
    <phoneticPr fontId="2"/>
  </si>
  <si>
    <t>記号</t>
    <rPh sb="0" eb="2">
      <t>キゴウ</t>
    </rPh>
    <phoneticPr fontId="12"/>
  </si>
  <si>
    <t>基礎
断熱</t>
    <rPh sb="0" eb="2">
      <t>キソ</t>
    </rPh>
    <rPh sb="3" eb="5">
      <t>ダンネツ</t>
    </rPh>
    <phoneticPr fontId="12"/>
  </si>
  <si>
    <t>外皮合計</t>
    <rPh sb="0" eb="2">
      <t>ガイヒ</t>
    </rPh>
    <rPh sb="2" eb="4">
      <t>ゴウケイ</t>
    </rPh>
    <phoneticPr fontId="2"/>
  </si>
  <si>
    <t>延べ床</t>
    <rPh sb="0" eb="1">
      <t>ノ</t>
    </rPh>
    <rPh sb="2" eb="3">
      <t>ユカ</t>
    </rPh>
    <phoneticPr fontId="2"/>
  </si>
  <si>
    <t>冷房期</t>
    <rPh sb="0" eb="2">
      <t>レイボウ</t>
    </rPh>
    <rPh sb="2" eb="3">
      <t>キ</t>
    </rPh>
    <phoneticPr fontId="2"/>
  </si>
  <si>
    <t>暖房期</t>
    <rPh sb="0" eb="2">
      <t>ダンボウ</t>
    </rPh>
    <rPh sb="2" eb="3">
      <t>キ</t>
    </rPh>
    <phoneticPr fontId="2"/>
  </si>
  <si>
    <t>垂直面
日射熱取得率</t>
    <rPh sb="0" eb="2">
      <t>スイチョク</t>
    </rPh>
    <rPh sb="2" eb="3">
      <t>メン</t>
    </rPh>
    <rPh sb="4" eb="6">
      <t>ニッシャ</t>
    </rPh>
    <rPh sb="6" eb="7">
      <t>ネツ</t>
    </rPh>
    <rPh sb="7" eb="10">
      <t>シュトクリツ</t>
    </rPh>
    <phoneticPr fontId="2"/>
  </si>
  <si>
    <t>取得日射熱補正係数</t>
    <rPh sb="0" eb="2">
      <t>シュトク</t>
    </rPh>
    <rPh sb="2" eb="4">
      <t>ニッシャ</t>
    </rPh>
    <rPh sb="4" eb="5">
      <t>ネツ</t>
    </rPh>
    <rPh sb="5" eb="7">
      <t>ホセイ</t>
    </rPh>
    <rPh sb="7" eb="9">
      <t>ケイスウ</t>
    </rPh>
    <phoneticPr fontId="2"/>
  </si>
  <si>
    <t>個別計算の有無</t>
    <rPh sb="0" eb="2">
      <t>コベツ</t>
    </rPh>
    <rPh sb="2" eb="4">
      <t>ケイサン</t>
    </rPh>
    <rPh sb="5" eb="7">
      <t>ウム</t>
    </rPh>
    <phoneticPr fontId="2"/>
  </si>
  <si>
    <t>TRUE：行う</t>
    <rPh sb="5" eb="6">
      <t>オコナ</t>
    </rPh>
    <phoneticPr fontId="2"/>
  </si>
  <si>
    <t>FALSE:デフォルト値を使用</t>
    <rPh sb="11" eb="12">
      <t>アタイ</t>
    </rPh>
    <rPh sb="13" eb="15">
      <t>シヨウ</t>
    </rPh>
    <phoneticPr fontId="2"/>
  </si>
  <si>
    <t>デフォルト値</t>
    <rPh sb="5" eb="6">
      <t>アタイ</t>
    </rPh>
    <phoneticPr fontId="2"/>
  </si>
  <si>
    <t>個別計算</t>
    <rPh sb="0" eb="2">
      <t>コベツ</t>
    </rPh>
    <rPh sb="2" eb="4">
      <t>ケイサン</t>
    </rPh>
    <phoneticPr fontId="2"/>
  </si>
  <si>
    <t>上面</t>
    <rPh sb="0" eb="2">
      <t>ジョウメン</t>
    </rPh>
    <phoneticPr fontId="2"/>
  </si>
  <si>
    <t>方位係数</t>
    <rPh sb="0" eb="2">
      <t>ホウイ</t>
    </rPh>
    <rPh sb="2" eb="4">
      <t>ケイスウ</t>
    </rPh>
    <phoneticPr fontId="2"/>
  </si>
  <si>
    <t>選択結果</t>
    <rPh sb="0" eb="2">
      <t>センタク</t>
    </rPh>
    <rPh sb="2" eb="4">
      <t>ケッカ</t>
    </rPh>
    <phoneticPr fontId="2"/>
  </si>
  <si>
    <t>冷房期の取得日射量補正係数【fC】　
＜条件＞ガラス区分：1、開口部上部に日除けが設置されていない</t>
    <rPh sb="0" eb="2">
      <t>レイボウ</t>
    </rPh>
    <rPh sb="2" eb="3">
      <t>キ</t>
    </rPh>
    <rPh sb="4" eb="6">
      <t>シュトク</t>
    </rPh>
    <rPh sb="6" eb="8">
      <t>ニッシャ</t>
    </rPh>
    <rPh sb="8" eb="9">
      <t>リョウ</t>
    </rPh>
    <rPh sb="9" eb="11">
      <t>ホセイ</t>
    </rPh>
    <rPh sb="11" eb="13">
      <t>ケイスウ</t>
    </rPh>
    <rPh sb="20" eb="22">
      <t>ジョウケン</t>
    </rPh>
    <rPh sb="26" eb="28">
      <t>クブン</t>
    </rPh>
    <rPh sb="31" eb="34">
      <t>カイコウブ</t>
    </rPh>
    <rPh sb="34" eb="36">
      <t>ジョウブ</t>
    </rPh>
    <rPh sb="37" eb="39">
      <t>ヒヨ</t>
    </rPh>
    <rPh sb="41" eb="43">
      <t>セッチ</t>
    </rPh>
    <phoneticPr fontId="10"/>
  </si>
  <si>
    <t>暖房期の取得日射量補正係数【fH 】
＜条件＞ガラス区分：7、l1＝0、l2=1/0.3
（y1=0,y2=1,z=0.3）</t>
    <rPh sb="0" eb="2">
      <t>ダンボウ</t>
    </rPh>
    <rPh sb="2" eb="3">
      <t>キ</t>
    </rPh>
    <rPh sb="4" eb="6">
      <t>シュトク</t>
    </rPh>
    <rPh sb="6" eb="8">
      <t>ニッシャ</t>
    </rPh>
    <rPh sb="8" eb="9">
      <t>リョウ</t>
    </rPh>
    <rPh sb="9" eb="11">
      <t>ホセイ</t>
    </rPh>
    <rPh sb="11" eb="13">
      <t>ケイスウ</t>
    </rPh>
    <rPh sb="20" eb="22">
      <t>ジョウケン</t>
    </rPh>
    <rPh sb="26" eb="28">
      <t>クブン</t>
    </rPh>
    <phoneticPr fontId="10"/>
  </si>
  <si>
    <t>　注１：本計算シートの計算方法は、別途（国研）建築研究所で公開している計算方法を遵守しています。</t>
    <rPh sb="1" eb="2">
      <t>チュウ</t>
    </rPh>
    <rPh sb="4" eb="5">
      <t>ホン</t>
    </rPh>
    <rPh sb="5" eb="7">
      <t>ケイサン</t>
    </rPh>
    <rPh sb="11" eb="13">
      <t>ケイサン</t>
    </rPh>
    <rPh sb="13" eb="15">
      <t>ホウホウ</t>
    </rPh>
    <rPh sb="17" eb="19">
      <t>ベット</t>
    </rPh>
    <rPh sb="20" eb="21">
      <t>クニ</t>
    </rPh>
    <rPh sb="21" eb="22">
      <t>ケン</t>
    </rPh>
    <rPh sb="23" eb="25">
      <t>ケンチク</t>
    </rPh>
    <rPh sb="25" eb="28">
      <t>ケンキュウジョ</t>
    </rPh>
    <rPh sb="29" eb="31">
      <t>コウカイ</t>
    </rPh>
    <rPh sb="35" eb="37">
      <t>ケイサン</t>
    </rPh>
    <rPh sb="37" eb="39">
      <t>ホウホウ</t>
    </rPh>
    <rPh sb="40" eb="42">
      <t>ジュンシュ</t>
    </rPh>
    <phoneticPr fontId="2"/>
  </si>
  <si>
    <t>入力</t>
    <rPh sb="0" eb="2">
      <t>ニュウリョク</t>
    </rPh>
    <phoneticPr fontId="2"/>
  </si>
  <si>
    <t>線熱貫流率
(注)</t>
    <rPh sb="0" eb="1">
      <t>セン</t>
    </rPh>
    <rPh sb="1" eb="2">
      <t>ネツ</t>
    </rPh>
    <rPh sb="2" eb="4">
      <t>カンリュウ</t>
    </rPh>
    <rPh sb="4" eb="5">
      <t>リツ</t>
    </rPh>
    <rPh sb="7" eb="8">
      <t>チュウ</t>
    </rPh>
    <phoneticPr fontId="2"/>
  </si>
  <si>
    <t>注：一般（玄関等除く）のみ計算し、玄関等には規定値（1.8）を適用することも可能です。</t>
    <rPh sb="0" eb="1">
      <t>チュウ</t>
    </rPh>
    <rPh sb="2" eb="4">
      <t>イッパン</t>
    </rPh>
    <rPh sb="5" eb="7">
      <t>ゲンカン</t>
    </rPh>
    <rPh sb="7" eb="8">
      <t>トウ</t>
    </rPh>
    <rPh sb="8" eb="9">
      <t>ノゾ</t>
    </rPh>
    <rPh sb="13" eb="15">
      <t>ケイサン</t>
    </rPh>
    <rPh sb="17" eb="19">
      <t>ゲンカン</t>
    </rPh>
    <rPh sb="19" eb="20">
      <t>トウ</t>
    </rPh>
    <rPh sb="22" eb="25">
      <t>キテイチ</t>
    </rPh>
    <rPh sb="31" eb="33">
      <t>テキヨウ</t>
    </rPh>
    <rPh sb="38" eb="40">
      <t>カノウ</t>
    </rPh>
    <phoneticPr fontId="2"/>
  </si>
  <si>
    <t>基礎の計算</t>
    <rPh sb="0" eb="2">
      <t>キソ</t>
    </rPh>
    <rPh sb="3" eb="5">
      <t>ケイサン</t>
    </rPh>
    <phoneticPr fontId="2"/>
  </si>
  <si>
    <t>𝐴′𝑏𝑎𝑠𝑒,d,𝑁𝑊</t>
    <phoneticPr fontId="2"/>
  </si>
  <si>
    <t>True:計算する</t>
    <rPh sb="5" eb="7">
      <t>ケイサン</t>
    </rPh>
    <phoneticPr fontId="2"/>
  </si>
  <si>
    <t>False:デフォルト値</t>
    <rPh sb="11" eb="12">
      <t>アタイ</t>
    </rPh>
    <phoneticPr fontId="2"/>
  </si>
  <si>
    <t>計算しない場合の
デフォルト値</t>
    <rPh sb="0" eb="2">
      <t>ケイサン</t>
    </rPh>
    <rPh sb="5" eb="7">
      <t>バアイ</t>
    </rPh>
    <rPh sb="14" eb="15">
      <t>アタイ</t>
    </rPh>
    <phoneticPr fontId="2"/>
  </si>
  <si>
    <t>■窓以外の部位の入力</t>
    <rPh sb="1" eb="2">
      <t>マド</t>
    </rPh>
    <rPh sb="2" eb="4">
      <t>イガイ</t>
    </rPh>
    <rPh sb="5" eb="7">
      <t>ブイ</t>
    </rPh>
    <rPh sb="8" eb="10">
      <t>ニュウリョク</t>
    </rPh>
    <phoneticPr fontId="2"/>
  </si>
  <si>
    <t>■窓の入力</t>
    <rPh sb="1" eb="2">
      <t>マド</t>
    </rPh>
    <rPh sb="3" eb="5">
      <t>ニュウリョク</t>
    </rPh>
    <phoneticPr fontId="2"/>
  </si>
  <si>
    <t>■土間床等の外周部の入力</t>
    <rPh sb="1" eb="3">
      <t>ドマ</t>
    </rPh>
    <rPh sb="3" eb="4">
      <t>ユカ</t>
    </rPh>
    <rPh sb="4" eb="5">
      <t>トウ</t>
    </rPh>
    <rPh sb="6" eb="8">
      <t>ガイシュウ</t>
    </rPh>
    <rPh sb="8" eb="9">
      <t>ブ</t>
    </rPh>
    <rPh sb="10" eb="12">
      <t>ニュウリョク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</si>
</sst>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000"/>
    <numFmt numFmtId="177" formatCode="0.000_);[Red]\(0.000\)"/>
    <numFmt numFmtId="178" formatCode="0.0"/>
    <numFmt numFmtId="179" formatCode="0.000_ "/>
    <numFmt numFmtId="180" formatCode="0.00_ "/>
    <numFmt numFmtId="181" formatCode="0.0_ "/>
    <numFmt numFmtId="182" formatCode="0.0000"/>
    <numFmt numFmtId="183" formatCode="0.0%"/>
    <numFmt numFmtId="184" formatCode="0.00&quot;㎡&quot;"/>
  </numFmts>
  <fonts count="25"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2"/>
      <name val="HG丸ｺﾞｼｯｸM-PRO"/>
      <family val="3"/>
      <charset val="128"/>
    </font>
    <font>
      <sz val="10"/>
      <name val="HG丸ｺﾞｼｯｸM-PRO"/>
      <family val="3"/>
      <charset val="128"/>
    </font>
    <font>
      <sz val="11"/>
      <name val="HG丸ｺﾞｼｯｸM-PRO"/>
      <family val="3"/>
      <charset val="128"/>
    </font>
    <font>
      <sz val="9"/>
      <name val="ＭＳ Ｐゴシック"/>
      <family val="3"/>
      <charset val="128"/>
    </font>
    <font>
      <sz val="10"/>
      <name val="ＭＳ 明朝"/>
      <family val="1"/>
      <charset val="128"/>
    </font>
    <font>
      <sz val="10"/>
      <name val="ＭＳ Ｐゴシック"/>
      <family val="3"/>
      <charset val="128"/>
      <scheme val="minor"/>
    </font>
    <font>
      <sz val="6"/>
      <name val="ＭＳ Ｐゴシック"/>
      <family val="2"/>
      <charset val="128"/>
      <scheme val="minor"/>
    </font>
    <font>
      <b/>
      <sz val="10"/>
      <color rgb="FFFF0000"/>
      <name val="ＭＳ Ｐゴシック"/>
      <family val="3"/>
      <charset val="128"/>
    </font>
    <font>
      <sz val="6"/>
      <name val="ＭＳ Ｐゴシック"/>
      <family val="3"/>
      <charset val="128"/>
      <scheme val="minor"/>
    </font>
    <font>
      <sz val="9"/>
      <name val="HG丸ｺﾞｼｯｸM-PRO"/>
      <family val="3"/>
      <charset val="128"/>
    </font>
    <font>
      <sz val="9"/>
      <color rgb="FFFF0000"/>
      <name val="HG丸ｺﾞｼｯｸM-PRO"/>
      <family val="3"/>
      <charset val="128"/>
    </font>
    <font>
      <sz val="10"/>
      <color rgb="FFFF0000"/>
      <name val="ＭＳ Ｐゴシック"/>
      <family val="3"/>
      <charset val="128"/>
    </font>
    <font>
      <sz val="10"/>
      <color rgb="FFFF0000"/>
      <name val="HG丸ｺﾞｼｯｸM-PRO"/>
      <family val="3"/>
      <charset val="128"/>
    </font>
    <font>
      <sz val="9"/>
      <color rgb="FF000000"/>
      <name val="Meiryo UI"/>
      <family val="3"/>
      <charset val="128"/>
    </font>
    <font>
      <vertAlign val="subscript"/>
      <sz val="10"/>
      <name val="HG丸ｺﾞｼｯｸM-PRO"/>
      <family val="3"/>
      <charset val="128"/>
    </font>
    <font>
      <vertAlign val="superscript"/>
      <sz val="10"/>
      <name val="HG丸ｺﾞｼｯｸM-PRO"/>
      <family val="3"/>
      <charset val="128"/>
    </font>
    <font>
      <b/>
      <sz val="10"/>
      <name val="ＭＳ Ｐゴシック"/>
      <family val="3"/>
      <charset val="128"/>
    </font>
    <font>
      <b/>
      <sz val="14"/>
      <name val="HG丸ｺﾞｼｯｸM-PRO"/>
      <family val="3"/>
      <charset val="128"/>
    </font>
    <font>
      <b/>
      <sz val="12"/>
      <name val="HG丸ｺﾞｼｯｸM-PRO"/>
      <family val="3"/>
      <charset val="128"/>
    </font>
    <font>
      <sz val="8"/>
      <name val="HG丸ｺﾞｼｯｸM-PRO"/>
      <family val="3"/>
      <charset val="128"/>
    </font>
    <font>
      <sz val="8"/>
      <name val="ＭＳ Ｐゴシック"/>
      <family val="3"/>
      <charset val="128"/>
    </font>
  </fonts>
  <fills count="15">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CCFF"/>
        <bgColor indexed="64"/>
      </patternFill>
    </fill>
    <fill>
      <patternFill patternType="solid">
        <fgColor rgb="FFCCECFF"/>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s>
  <borders count="110">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medium">
        <color indexed="64"/>
      </top>
      <bottom style="hair">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right/>
      <top style="thin">
        <color indexed="64"/>
      </top>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style="thin">
        <color indexed="64"/>
      </right>
      <top style="medium">
        <color indexed="64"/>
      </top>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top style="hair">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style="medium">
        <color indexed="64"/>
      </left>
      <right/>
      <top style="hair">
        <color indexed="64"/>
      </top>
      <bottom/>
      <diagonal/>
    </border>
    <border>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right style="medium">
        <color indexed="64"/>
      </right>
      <top style="hair">
        <color indexed="64"/>
      </top>
      <bottom/>
      <diagonal/>
    </border>
    <border>
      <left/>
      <right/>
      <top style="medium">
        <color indexed="64"/>
      </top>
      <bottom style="hair">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hair">
        <color indexed="64"/>
      </bottom>
      <diagonal/>
    </border>
    <border>
      <left style="thin">
        <color indexed="64"/>
      </left>
      <right/>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diagonalDown="1">
      <left style="medium">
        <color indexed="64"/>
      </left>
      <right/>
      <top style="medium">
        <color indexed="64"/>
      </top>
      <bottom style="medium">
        <color indexed="64"/>
      </bottom>
      <diagonal style="thin">
        <color indexed="64"/>
      </diagonal>
    </border>
    <border diagonalDown="1">
      <left/>
      <right/>
      <top style="medium">
        <color indexed="64"/>
      </top>
      <bottom style="medium">
        <color indexed="64"/>
      </bottom>
      <diagonal style="thin">
        <color indexed="64"/>
      </diagonal>
    </border>
    <border diagonalDown="1">
      <left/>
      <right style="medium">
        <color indexed="64"/>
      </right>
      <top style="medium">
        <color indexed="64"/>
      </top>
      <bottom style="medium">
        <color indexed="64"/>
      </bottom>
      <diagonal style="thin">
        <color indexed="64"/>
      </diagonal>
    </border>
    <border>
      <left/>
      <right style="thin">
        <color auto="1"/>
      </right>
      <top style="thin">
        <color auto="1"/>
      </top>
      <bottom/>
      <diagonal/>
    </border>
    <border>
      <left/>
      <right style="thin">
        <color auto="1"/>
      </right>
      <top/>
      <bottom style="thin">
        <color auto="1"/>
      </bottom>
      <diagonal/>
    </border>
  </borders>
  <cellStyleXfs count="4">
    <xf numFmtId="0" fontId="0" fillId="0" borderId="0"/>
    <xf numFmtId="38" fontId="1" fillId="0" borderId="0" applyFont="0" applyFill="0" applyBorder="0" applyAlignment="0" applyProtection="0"/>
    <xf numFmtId="0" fontId="8" fillId="0" borderId="0"/>
    <xf numFmtId="9" fontId="1" fillId="0" borderId="0" applyFont="0" applyFill="0" applyBorder="0" applyAlignment="0" applyProtection="0">
      <alignment vertical="center"/>
    </xf>
  </cellStyleXfs>
  <cellXfs count="617">
    <xf numFmtId="0" fontId="0" fillId="0" borderId="0" xfId="0"/>
    <xf numFmtId="0" fontId="3" fillId="0" borderId="0" xfId="0" applyFont="1" applyAlignment="1">
      <alignment vertical="center"/>
    </xf>
    <xf numFmtId="0" fontId="0" fillId="0" borderId="0" xfId="0" applyFill="1" applyAlignment="1">
      <alignment vertical="center"/>
    </xf>
    <xf numFmtId="0" fontId="3" fillId="0" borderId="0" xfId="0" applyFont="1" applyFill="1" applyAlignment="1">
      <alignment vertical="center"/>
    </xf>
    <xf numFmtId="0" fontId="6" fillId="0" borderId="0" xfId="0" applyFont="1" applyFill="1" applyAlignment="1">
      <alignment vertical="center"/>
    </xf>
    <xf numFmtId="0" fontId="3" fillId="0" borderId="0" xfId="0" applyFont="1" applyFill="1" applyBorder="1" applyAlignment="1">
      <alignment vertical="center"/>
    </xf>
    <xf numFmtId="0" fontId="3" fillId="0" borderId="0" xfId="0" applyFont="1" applyFill="1"/>
    <xf numFmtId="0" fontId="0" fillId="0" borderId="0" xfId="0" applyFill="1"/>
    <xf numFmtId="179" fontId="3" fillId="0" borderId="0" xfId="0" applyNumberFormat="1" applyFont="1" applyFill="1" applyBorder="1" applyAlignment="1" applyProtection="1">
      <alignment vertical="center"/>
    </xf>
    <xf numFmtId="0" fontId="6" fillId="3" borderId="27" xfId="0" applyFont="1" applyFill="1" applyBorder="1" applyAlignment="1" applyProtection="1">
      <alignment vertical="center"/>
      <protection locked="0"/>
    </xf>
    <xf numFmtId="0" fontId="6" fillId="3" borderId="52" xfId="0" applyFont="1" applyFill="1" applyBorder="1" applyAlignment="1" applyProtection="1">
      <alignment vertical="center"/>
      <protection locked="0"/>
    </xf>
    <xf numFmtId="0" fontId="6" fillId="3" borderId="28" xfId="0" applyFont="1" applyFill="1" applyBorder="1" applyAlignment="1" applyProtection="1">
      <alignment vertical="center"/>
      <protection locked="0"/>
    </xf>
    <xf numFmtId="0" fontId="6" fillId="0" borderId="0"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179" fontId="5" fillId="0" borderId="0" xfId="0" applyNumberFormat="1" applyFont="1" applyFill="1" applyBorder="1" applyAlignment="1" applyProtection="1">
      <alignment vertical="center"/>
    </xf>
    <xf numFmtId="0" fontId="5" fillId="3" borderId="52" xfId="0" applyFont="1" applyFill="1" applyBorder="1" applyAlignment="1" applyProtection="1">
      <alignment vertical="center"/>
      <protection locked="0"/>
    </xf>
    <xf numFmtId="2" fontId="4" fillId="0" borderId="0" xfId="0" applyNumberFormat="1" applyFont="1" applyFill="1" applyAlignment="1">
      <alignment vertical="center"/>
    </xf>
    <xf numFmtId="176" fontId="3" fillId="0" borderId="0" xfId="0" applyNumberFormat="1" applyFont="1" applyAlignment="1">
      <alignment vertical="center"/>
    </xf>
    <xf numFmtId="0" fontId="6" fillId="3" borderId="27" xfId="0" applyFont="1" applyFill="1" applyBorder="1" applyAlignment="1" applyProtection="1">
      <alignment horizontal="center" vertical="center"/>
      <protection locked="0"/>
    </xf>
    <xf numFmtId="0" fontId="6" fillId="3" borderId="52" xfId="0" applyFont="1" applyFill="1" applyBorder="1" applyAlignment="1" applyProtection="1">
      <alignment horizontal="center" vertical="center"/>
      <protection locked="0"/>
    </xf>
    <xf numFmtId="0" fontId="6" fillId="3" borderId="28" xfId="0" applyFont="1" applyFill="1" applyBorder="1" applyAlignment="1" applyProtection="1">
      <alignment horizontal="center" vertical="center"/>
      <protection locked="0"/>
    </xf>
    <xf numFmtId="0" fontId="6" fillId="0" borderId="0" xfId="0" applyFont="1" applyFill="1" applyBorder="1" applyAlignment="1" applyProtection="1">
      <alignment vertical="center"/>
    </xf>
    <xf numFmtId="0" fontId="0" fillId="0" borderId="14" xfId="0" applyFont="1" applyFill="1" applyBorder="1" applyAlignment="1" applyProtection="1">
      <alignment horizontal="center" vertical="center"/>
    </xf>
    <xf numFmtId="0" fontId="9" fillId="0" borderId="0" xfId="0" applyFont="1" applyFill="1" applyBorder="1" applyAlignment="1">
      <alignment vertical="center"/>
    </xf>
    <xf numFmtId="0" fontId="9" fillId="0" borderId="0" xfId="0" applyFont="1" applyFill="1" applyAlignment="1">
      <alignment vertical="center"/>
    </xf>
    <xf numFmtId="0" fontId="9" fillId="0" borderId="0" xfId="0" applyFont="1" applyFill="1" applyBorder="1" applyAlignment="1">
      <alignment horizontal="right" vertical="center"/>
    </xf>
    <xf numFmtId="0" fontId="5" fillId="3" borderId="37" xfId="0" applyFont="1" applyFill="1" applyBorder="1" applyAlignment="1" applyProtection="1">
      <alignment horizontal="center" vertical="center"/>
      <protection locked="0"/>
    </xf>
    <xf numFmtId="0" fontId="5" fillId="3" borderId="43"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2" fontId="5" fillId="3" borderId="27" xfId="0" applyNumberFormat="1" applyFont="1" applyFill="1" applyBorder="1" applyAlignment="1" applyProtection="1">
      <alignment vertical="center"/>
      <protection locked="0"/>
    </xf>
    <xf numFmtId="2" fontId="5" fillId="3" borderId="52" xfId="0" applyNumberFormat="1" applyFont="1" applyFill="1" applyBorder="1" applyAlignment="1" applyProtection="1">
      <alignment vertical="center"/>
      <protection locked="0"/>
    </xf>
    <xf numFmtId="2" fontId="5" fillId="3" borderId="28" xfId="0" applyNumberFormat="1" applyFont="1" applyFill="1" applyBorder="1" applyAlignment="1" applyProtection="1">
      <alignment vertical="center"/>
      <protection locked="0"/>
    </xf>
    <xf numFmtId="2" fontId="4" fillId="0" borderId="0" xfId="0" applyNumberFormat="1" applyFont="1" applyFill="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xf>
    <xf numFmtId="0" fontId="0" fillId="0" borderId="0" xfId="0" applyProtection="1"/>
    <xf numFmtId="0" fontId="6" fillId="0" borderId="0" xfId="0" applyFont="1" applyAlignment="1" applyProtection="1">
      <alignment vertical="center"/>
    </xf>
    <xf numFmtId="0" fontId="3" fillId="0" borderId="6" xfId="0" applyFont="1" applyFill="1" applyBorder="1" applyAlignment="1" applyProtection="1">
      <alignment vertical="center"/>
    </xf>
    <xf numFmtId="0" fontId="3" fillId="0" borderId="0" xfId="0" applyFont="1" applyAlignment="1" applyProtection="1">
      <alignment vertical="center"/>
    </xf>
    <xf numFmtId="0" fontId="3" fillId="0" borderId="7" xfId="0" applyFont="1" applyFill="1" applyBorder="1" applyAlignment="1" applyProtection="1">
      <alignment vertical="center"/>
    </xf>
    <xf numFmtId="0" fontId="3" fillId="0" borderId="61" xfId="0" applyFont="1" applyBorder="1" applyAlignment="1" applyProtection="1">
      <alignment vertical="center"/>
    </xf>
    <xf numFmtId="0" fontId="3" fillId="2" borderId="59" xfId="0" applyFont="1" applyFill="1" applyBorder="1" applyAlignment="1" applyProtection="1">
      <alignment vertical="center"/>
    </xf>
    <xf numFmtId="0" fontId="3" fillId="2" borderId="62" xfId="0" applyFont="1" applyFill="1" applyBorder="1" applyAlignment="1" applyProtection="1">
      <alignment vertical="center"/>
    </xf>
    <xf numFmtId="0" fontId="5" fillId="0" borderId="69" xfId="0" applyFont="1" applyBorder="1" applyAlignment="1" applyProtection="1">
      <alignment vertical="center"/>
    </xf>
    <xf numFmtId="0" fontId="6" fillId="0" borderId="71" xfId="0" applyFont="1" applyFill="1" applyBorder="1" applyAlignment="1" applyProtection="1">
      <alignment vertical="center"/>
    </xf>
    <xf numFmtId="0" fontId="6" fillId="0" borderId="70" xfId="0" applyFont="1" applyFill="1" applyBorder="1" applyAlignment="1" applyProtection="1">
      <alignment vertical="center"/>
    </xf>
    <xf numFmtId="0" fontId="6" fillId="0" borderId="72" xfId="0" applyFont="1" applyFill="1" applyBorder="1" applyAlignment="1" applyProtection="1">
      <alignment horizontal="center" vertical="center"/>
    </xf>
    <xf numFmtId="0" fontId="6" fillId="0" borderId="70" xfId="0" applyFont="1" applyFill="1" applyBorder="1" applyAlignment="1" applyProtection="1">
      <alignment horizontal="center" vertical="center"/>
    </xf>
    <xf numFmtId="0" fontId="6" fillId="0" borderId="73"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horizontal="center" vertical="center"/>
    </xf>
    <xf numFmtId="0" fontId="5" fillId="0" borderId="0" xfId="0" applyFont="1" applyFill="1" applyBorder="1" applyAlignment="1" applyProtection="1">
      <alignment vertical="center"/>
    </xf>
    <xf numFmtId="0" fontId="0" fillId="0" borderId="0" xfId="0" applyBorder="1" applyAlignment="1" applyProtection="1">
      <alignment horizontal="center" vertical="center"/>
    </xf>
    <xf numFmtId="0" fontId="3" fillId="0" borderId="0" xfId="0" applyFont="1" applyAlignment="1" applyProtection="1">
      <alignment horizontal="center" vertical="center"/>
    </xf>
    <xf numFmtId="0" fontId="3" fillId="0" borderId="0" xfId="0" applyFont="1" applyBorder="1" applyAlignment="1" applyProtection="1">
      <alignment vertical="center"/>
    </xf>
    <xf numFmtId="2" fontId="4" fillId="0" borderId="0" xfId="1" applyNumberFormat="1" applyFont="1" applyBorder="1" applyAlignment="1" applyProtection="1">
      <alignment horizontal="right" vertical="center"/>
    </xf>
    <xf numFmtId="0" fontId="5" fillId="0" borderId="0" xfId="0" applyFont="1" applyAlignment="1" applyProtection="1">
      <alignment vertical="center"/>
    </xf>
    <xf numFmtId="0" fontId="0" fillId="0" borderId="0" xfId="0" applyAlignment="1" applyProtection="1">
      <alignment vertical="center"/>
    </xf>
    <xf numFmtId="0" fontId="5" fillId="0" borderId="101" xfId="0" applyFont="1" applyBorder="1" applyAlignment="1" applyProtection="1">
      <alignment vertical="center"/>
    </xf>
    <xf numFmtId="0" fontId="3" fillId="0" borderId="54" xfId="0" applyFont="1" applyBorder="1" applyAlignment="1" applyProtection="1">
      <alignment vertical="center"/>
    </xf>
    <xf numFmtId="0" fontId="5" fillId="0" borderId="54" xfId="0" applyFont="1" applyBorder="1" applyAlignment="1" applyProtection="1">
      <alignment vertical="center"/>
    </xf>
    <xf numFmtId="0" fontId="5" fillId="0" borderId="96" xfId="0" applyFont="1" applyBorder="1" applyAlignment="1" applyProtection="1">
      <alignment vertical="center"/>
    </xf>
    <xf numFmtId="0" fontId="5" fillId="0" borderId="36" xfId="0" applyFont="1" applyBorder="1" applyAlignment="1" applyProtection="1">
      <alignment vertical="center"/>
    </xf>
    <xf numFmtId="0" fontId="3" fillId="0" borderId="0" xfId="0" applyFont="1" applyProtection="1"/>
    <xf numFmtId="0" fontId="0" fillId="0" borderId="0" xfId="0" applyFill="1" applyAlignment="1" applyProtection="1">
      <alignment vertical="center"/>
    </xf>
    <xf numFmtId="0" fontId="0" fillId="0" borderId="0" xfId="0" applyFill="1" applyBorder="1" applyAlignment="1" applyProtection="1">
      <alignment vertical="center"/>
    </xf>
    <xf numFmtId="2" fontId="4" fillId="0" borderId="0" xfId="0" applyNumberFormat="1" applyFont="1" applyFill="1" applyAlignment="1" applyProtection="1">
      <alignment horizontal="center" vertical="center"/>
    </xf>
    <xf numFmtId="0" fontId="3" fillId="8" borderId="0" xfId="0" applyFont="1" applyFill="1" applyBorder="1" applyAlignment="1" applyProtection="1">
      <alignment horizontal="center" vertical="center" wrapText="1"/>
    </xf>
    <xf numFmtId="0" fontId="3" fillId="6" borderId="0" xfId="0" applyFont="1" applyFill="1" applyBorder="1" applyAlignment="1" applyProtection="1">
      <alignment horizontal="center" vertical="center" wrapText="1"/>
    </xf>
    <xf numFmtId="0" fontId="6" fillId="0" borderId="0" xfId="0" applyFont="1" applyFill="1" applyAlignment="1" applyProtection="1">
      <alignment vertical="center"/>
    </xf>
    <xf numFmtId="0" fontId="3" fillId="0" borderId="0" xfId="0" applyFont="1" applyFill="1" applyAlignment="1" applyProtection="1">
      <alignment horizontal="center" vertical="center"/>
    </xf>
    <xf numFmtId="0" fontId="3" fillId="0" borderId="0" xfId="0" applyFont="1" applyFill="1" applyAlignment="1" applyProtection="1">
      <alignment vertical="center"/>
    </xf>
    <xf numFmtId="0" fontId="7" fillId="2" borderId="14" xfId="0" applyFont="1" applyFill="1" applyBorder="1" applyAlignment="1" applyProtection="1">
      <alignment horizontal="center" vertical="center"/>
    </xf>
    <xf numFmtId="0" fontId="7" fillId="0" borderId="0" xfId="0" applyFont="1" applyFill="1" applyBorder="1" applyAlignment="1" applyProtection="1">
      <alignment vertical="center" wrapText="1"/>
    </xf>
    <xf numFmtId="0" fontId="3" fillId="0" borderId="0" xfId="0" applyFont="1" applyFill="1" applyAlignment="1" applyProtection="1">
      <alignment horizontal="center" vertical="center" wrapText="1"/>
    </xf>
    <xf numFmtId="0" fontId="5" fillId="0" borderId="33" xfId="0" applyFont="1" applyFill="1" applyBorder="1" applyAlignment="1" applyProtection="1">
      <alignment horizontal="center" vertical="center" wrapText="1"/>
    </xf>
    <xf numFmtId="0" fontId="5" fillId="0" borderId="18" xfId="0" applyFont="1" applyFill="1" applyBorder="1" applyAlignment="1" applyProtection="1">
      <alignment horizontal="center" vertical="center" wrapText="1"/>
    </xf>
    <xf numFmtId="0" fontId="15" fillId="0" borderId="0" xfId="0" applyFont="1" applyFill="1" applyBorder="1" applyAlignment="1" applyProtection="1">
      <alignment horizontal="center" vertical="center"/>
    </xf>
    <xf numFmtId="0" fontId="3" fillId="7" borderId="0" xfId="0" applyFont="1" applyFill="1" applyAlignment="1" applyProtection="1">
      <alignment horizontal="center" vertical="center" wrapText="1"/>
    </xf>
    <xf numFmtId="0" fontId="3" fillId="8" borderId="0" xfId="0" applyFont="1" applyFill="1" applyAlignment="1" applyProtection="1">
      <alignment horizontal="center" vertical="center" wrapText="1"/>
    </xf>
    <xf numFmtId="0" fontId="3" fillId="6" borderId="0" xfId="0" applyFont="1" applyFill="1" applyAlignment="1" applyProtection="1">
      <alignment horizontal="center" vertical="center" wrapText="1"/>
    </xf>
    <xf numFmtId="0" fontId="3" fillId="0" borderId="0" xfId="0" applyFont="1" applyFill="1" applyAlignment="1" applyProtection="1">
      <alignment vertical="center" wrapText="1"/>
    </xf>
    <xf numFmtId="0" fontId="3" fillId="0" borderId="0" xfId="0" applyFont="1" applyFill="1" applyBorder="1" applyAlignment="1" applyProtection="1">
      <alignment horizontal="center" vertical="center" wrapText="1"/>
    </xf>
    <xf numFmtId="0" fontId="7" fillId="8" borderId="0" xfId="0" applyFont="1" applyFill="1" applyAlignment="1" applyProtection="1">
      <alignment horizontal="center" vertical="center" wrapText="1"/>
    </xf>
    <xf numFmtId="0" fontId="7" fillId="6" borderId="0" xfId="0" applyFont="1" applyFill="1" applyAlignment="1" applyProtection="1">
      <alignment horizontal="center" vertical="center"/>
    </xf>
    <xf numFmtId="0" fontId="20" fillId="8" borderId="0" xfId="0" applyFont="1" applyFill="1" applyAlignment="1" applyProtection="1">
      <alignment horizontal="center" vertical="center"/>
    </xf>
    <xf numFmtId="0" fontId="7" fillId="6" borderId="0" xfId="0" applyFont="1" applyFill="1" applyAlignment="1" applyProtection="1">
      <alignment horizontal="center" vertical="center" wrapText="1"/>
    </xf>
    <xf numFmtId="0" fontId="20" fillId="6" borderId="0" xfId="0" applyFont="1" applyFill="1" applyAlignment="1" applyProtection="1">
      <alignment horizontal="center" vertical="center"/>
    </xf>
    <xf numFmtId="183" fontId="16" fillId="0" borderId="0" xfId="3" applyNumberFormat="1" applyFont="1" applyFill="1" applyBorder="1" applyAlignment="1" applyProtection="1">
      <alignment vertical="center"/>
    </xf>
    <xf numFmtId="176" fontId="15" fillId="0" borderId="0" xfId="0" applyNumberFormat="1" applyFont="1" applyFill="1" applyAlignment="1" applyProtection="1">
      <alignment horizontal="right" vertical="center"/>
    </xf>
    <xf numFmtId="2" fontId="3" fillId="0" borderId="0" xfId="0" applyNumberFormat="1" applyFont="1" applyFill="1" applyAlignment="1" applyProtection="1">
      <alignment horizontal="right" vertical="center"/>
    </xf>
    <xf numFmtId="2" fontId="3" fillId="0" borderId="0" xfId="0" applyNumberFormat="1" applyFont="1" applyFill="1" applyBorder="1" applyAlignment="1" applyProtection="1">
      <alignment horizontal="right" vertical="center"/>
    </xf>
    <xf numFmtId="2" fontId="3" fillId="0" borderId="0" xfId="0" applyNumberFormat="1" applyFont="1" applyFill="1" applyAlignment="1" applyProtection="1">
      <alignment vertical="center"/>
    </xf>
    <xf numFmtId="0" fontId="15" fillId="0" borderId="0" xfId="0" applyFont="1" applyFill="1" applyAlignment="1" applyProtection="1">
      <alignment horizontal="right" vertical="center"/>
    </xf>
    <xf numFmtId="177" fontId="15" fillId="0" borderId="0" xfId="0" applyNumberFormat="1" applyFont="1" applyFill="1" applyAlignment="1" applyProtection="1">
      <alignment horizontal="right" vertical="center"/>
    </xf>
    <xf numFmtId="9" fontId="3" fillId="0" borderId="0" xfId="0" applyNumberFormat="1" applyFont="1" applyFill="1" applyAlignment="1" applyProtection="1">
      <alignment horizontal="center" vertical="center" wrapText="1"/>
    </xf>
    <xf numFmtId="0" fontId="15" fillId="0" borderId="0" xfId="0" applyFont="1" applyFill="1" applyAlignment="1" applyProtection="1">
      <alignment vertical="center"/>
    </xf>
    <xf numFmtId="0" fontId="5" fillId="0" borderId="29" xfId="0" applyFont="1" applyFill="1" applyBorder="1" applyAlignment="1" applyProtection="1">
      <alignment horizontal="center" vertical="center"/>
    </xf>
    <xf numFmtId="176" fontId="3" fillId="0" borderId="0" xfId="0" applyNumberFormat="1" applyFont="1" applyFill="1" applyAlignment="1" applyProtection="1">
      <alignment vertical="center"/>
    </xf>
    <xf numFmtId="0" fontId="5" fillId="0" borderId="16"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10" fontId="5" fillId="0" borderId="0" xfId="3" applyNumberFormat="1" applyFont="1" applyFill="1" applyBorder="1" applyAlignment="1" applyProtection="1">
      <alignment horizontal="center" vertical="center"/>
    </xf>
    <xf numFmtId="184" fontId="5" fillId="0" borderId="0" xfId="0" applyNumberFormat="1" applyFont="1" applyFill="1" applyBorder="1" applyAlignment="1" applyProtection="1">
      <alignment horizontal="center" vertical="center"/>
    </xf>
    <xf numFmtId="176" fontId="3" fillId="0" borderId="0" xfId="0" applyNumberFormat="1" applyFont="1" applyFill="1" applyAlignment="1" applyProtection="1">
      <alignment horizontal="center" vertical="center"/>
    </xf>
    <xf numFmtId="176" fontId="3" fillId="8" borderId="0" xfId="0" applyNumberFormat="1" applyFont="1" applyFill="1" applyAlignment="1" applyProtection="1">
      <alignment horizontal="center" vertical="center"/>
    </xf>
    <xf numFmtId="176" fontId="3" fillId="6" borderId="0" xfId="0" applyNumberFormat="1" applyFont="1" applyFill="1" applyAlignment="1" applyProtection="1">
      <alignment horizontal="center" vertical="center"/>
    </xf>
    <xf numFmtId="0" fontId="3" fillId="0" borderId="21" xfId="0" applyFont="1" applyFill="1" applyBorder="1" applyAlignment="1" applyProtection="1">
      <alignment horizontal="center" vertical="center"/>
    </xf>
    <xf numFmtId="0" fontId="3" fillId="0" borderId="80" xfId="0" applyFont="1" applyFill="1" applyBorder="1" applyAlignment="1" applyProtection="1">
      <alignment horizontal="center" vertical="center"/>
    </xf>
    <xf numFmtId="0" fontId="3" fillId="0" borderId="76" xfId="0" applyFont="1" applyFill="1" applyBorder="1" applyAlignment="1" applyProtection="1">
      <alignment horizontal="center" vertical="center" wrapText="1"/>
    </xf>
    <xf numFmtId="0" fontId="5" fillId="0" borderId="0" xfId="0" applyFont="1" applyFill="1" applyAlignment="1" applyProtection="1">
      <alignment vertical="center"/>
    </xf>
    <xf numFmtId="0" fontId="3" fillId="0" borderId="14"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2" fontId="3" fillId="0" borderId="14" xfId="0" applyNumberFormat="1" applyFont="1" applyFill="1" applyBorder="1" applyAlignment="1" applyProtection="1">
      <alignment vertical="center"/>
    </xf>
    <xf numFmtId="2" fontId="3" fillId="0" borderId="47" xfId="0" applyNumberFormat="1" applyFont="1" applyFill="1" applyBorder="1" applyAlignment="1" applyProtection="1">
      <alignment vertical="center"/>
    </xf>
    <xf numFmtId="177" fontId="3" fillId="0" borderId="26" xfId="0" applyNumberFormat="1" applyFont="1" applyFill="1" applyBorder="1" applyAlignment="1" applyProtection="1">
      <alignment horizontal="right" vertical="center"/>
    </xf>
    <xf numFmtId="177" fontId="3" fillId="0" borderId="14" xfId="0" applyNumberFormat="1" applyFont="1" applyFill="1" applyBorder="1" applyAlignment="1" applyProtection="1">
      <alignment horizontal="right" vertical="center"/>
    </xf>
    <xf numFmtId="0" fontId="3" fillId="0" borderId="0" xfId="0" applyFont="1" applyFill="1" applyBorder="1" applyAlignment="1" applyProtection="1">
      <alignment vertical="center" shrinkToFit="1"/>
    </xf>
    <xf numFmtId="2" fontId="5" fillId="0" borderId="81" xfId="0" applyNumberFormat="1" applyFont="1" applyFill="1" applyBorder="1" applyAlignment="1" applyProtection="1">
      <alignment vertical="center"/>
    </xf>
    <xf numFmtId="2" fontId="3" fillId="0" borderId="0" xfId="0" applyNumberFormat="1" applyFont="1" applyFill="1" applyBorder="1" applyAlignment="1" applyProtection="1">
      <alignment vertical="center"/>
    </xf>
    <xf numFmtId="0" fontId="5" fillId="0" borderId="0" xfId="0" applyFont="1" applyFill="1" applyAlignment="1" applyProtection="1">
      <alignment horizontal="center" vertical="center"/>
    </xf>
    <xf numFmtId="0" fontId="5" fillId="0" borderId="0" xfId="0" applyFont="1" applyFill="1" applyAlignment="1" applyProtection="1">
      <alignment horizontal="right" vertical="top"/>
    </xf>
    <xf numFmtId="0" fontId="0" fillId="0" borderId="0" xfId="0" applyFill="1" applyProtection="1"/>
    <xf numFmtId="0" fontId="0" fillId="0" borderId="0" xfId="0" applyFill="1" applyAlignment="1" applyProtection="1">
      <alignment horizontal="center"/>
    </xf>
    <xf numFmtId="0" fontId="3" fillId="0" borderId="0" xfId="0" applyFont="1" applyFill="1" applyProtection="1"/>
    <xf numFmtId="0" fontId="5" fillId="3" borderId="27" xfId="0" applyFont="1" applyFill="1" applyBorder="1" applyAlignment="1" applyProtection="1">
      <alignment vertical="center"/>
      <protection locked="0"/>
    </xf>
    <xf numFmtId="0" fontId="3" fillId="3" borderId="53" xfId="0" applyFont="1" applyFill="1" applyBorder="1" applyAlignment="1" applyProtection="1">
      <alignment vertical="center"/>
      <protection locked="0"/>
    </xf>
    <xf numFmtId="0" fontId="3" fillId="3" borderId="35" xfId="0" applyFont="1" applyFill="1" applyBorder="1" applyAlignment="1" applyProtection="1">
      <alignment vertical="center"/>
      <protection locked="0"/>
    </xf>
    <xf numFmtId="0" fontId="5" fillId="3" borderId="28" xfId="0" applyFont="1" applyFill="1" applyBorder="1" applyAlignment="1" applyProtection="1">
      <alignment vertical="center"/>
      <protection locked="0"/>
    </xf>
    <xf numFmtId="0" fontId="3" fillId="3" borderId="54" xfId="0" applyFont="1" applyFill="1" applyBorder="1" applyAlignment="1" applyProtection="1">
      <alignment vertical="center"/>
      <protection locked="0"/>
    </xf>
    <xf numFmtId="0" fontId="6" fillId="3" borderId="46" xfId="0" applyFont="1" applyFill="1" applyBorder="1" applyAlignment="1" applyProtection="1">
      <alignment horizontal="center" vertical="center"/>
      <protection locked="0"/>
    </xf>
    <xf numFmtId="0" fontId="6" fillId="3" borderId="57" xfId="0" applyFont="1" applyFill="1" applyBorder="1" applyAlignment="1" applyProtection="1">
      <alignment vertical="center"/>
      <protection locked="0"/>
    </xf>
    <xf numFmtId="2" fontId="6" fillId="3" borderId="57" xfId="0" applyNumberFormat="1" applyFont="1" applyFill="1" applyBorder="1" applyAlignment="1" applyProtection="1">
      <alignment vertical="center"/>
      <protection locked="0"/>
    </xf>
    <xf numFmtId="0" fontId="6" fillId="3" borderId="43" xfId="0" applyFont="1" applyFill="1" applyBorder="1" applyAlignment="1" applyProtection="1">
      <alignment horizontal="center" vertical="center"/>
      <protection locked="0"/>
    </xf>
    <xf numFmtId="0" fontId="6" fillId="3" borderId="56" xfId="0" applyFont="1" applyFill="1" applyBorder="1" applyAlignment="1" applyProtection="1">
      <alignment vertical="center"/>
      <protection locked="0"/>
    </xf>
    <xf numFmtId="2" fontId="6" fillId="3" borderId="56" xfId="0" applyNumberFormat="1" applyFont="1" applyFill="1" applyBorder="1" applyAlignment="1" applyProtection="1">
      <alignment vertical="center"/>
      <protection locked="0"/>
    </xf>
    <xf numFmtId="0" fontId="6" fillId="3" borderId="39" xfId="0" applyFont="1" applyFill="1" applyBorder="1" applyAlignment="1" applyProtection="1">
      <alignment horizontal="center" vertical="center"/>
      <protection locked="0"/>
    </xf>
    <xf numFmtId="0" fontId="6" fillId="3" borderId="41" xfId="0" applyFont="1" applyFill="1" applyBorder="1" applyAlignment="1" applyProtection="1">
      <alignment vertical="center"/>
      <protection locked="0"/>
    </xf>
    <xf numFmtId="2" fontId="6" fillId="3" borderId="41" xfId="0" applyNumberFormat="1" applyFont="1" applyFill="1" applyBorder="1" applyAlignment="1" applyProtection="1">
      <alignment vertical="center"/>
      <protection locked="0"/>
    </xf>
    <xf numFmtId="2" fontId="4" fillId="0" borderId="0" xfId="0" applyNumberFormat="1" applyFont="1" applyAlignment="1" applyProtection="1">
      <alignment vertical="center"/>
    </xf>
    <xf numFmtId="0" fontId="6" fillId="0" borderId="0" xfId="0" applyFont="1" applyBorder="1" applyAlignment="1" applyProtection="1">
      <alignment horizontal="center" vertical="center"/>
    </xf>
    <xf numFmtId="180" fontId="5" fillId="0" borderId="0" xfId="0" applyNumberFormat="1" applyFont="1" applyBorder="1" applyAlignment="1" applyProtection="1">
      <alignment horizontal="center" vertical="center"/>
    </xf>
    <xf numFmtId="0" fontId="3" fillId="0" borderId="0" xfId="0" quotePrefix="1" applyFont="1" applyAlignment="1" applyProtection="1">
      <alignment horizontal="center" vertical="center"/>
    </xf>
    <xf numFmtId="178" fontId="3" fillId="0" borderId="0" xfId="0" applyNumberFormat="1" applyFont="1" applyAlignment="1" applyProtection="1">
      <alignment vertical="center"/>
    </xf>
    <xf numFmtId="176" fontId="3" fillId="0" borderId="0" xfId="0" applyNumberFormat="1" applyFont="1" applyAlignment="1" applyProtection="1">
      <alignment vertical="center"/>
    </xf>
    <xf numFmtId="2" fontId="3" fillId="0" borderId="0" xfId="0" applyNumberFormat="1" applyFont="1" applyAlignment="1" applyProtection="1">
      <alignment vertical="center"/>
    </xf>
    <xf numFmtId="0" fontId="3" fillId="14" borderId="38" xfId="0" applyFont="1" applyFill="1" applyBorder="1" applyAlignment="1" applyProtection="1">
      <alignment vertical="center"/>
      <protection locked="0"/>
    </xf>
    <xf numFmtId="0" fontId="5" fillId="14" borderId="38" xfId="0" applyFont="1" applyFill="1" applyBorder="1" applyAlignment="1" applyProtection="1">
      <alignment vertical="center"/>
      <protection locked="0"/>
    </xf>
    <xf numFmtId="0" fontId="5" fillId="14" borderId="27" xfId="0" applyFont="1" applyFill="1" applyBorder="1" applyAlignment="1" applyProtection="1">
      <alignment vertical="center"/>
      <protection locked="0"/>
    </xf>
    <xf numFmtId="0" fontId="14" fillId="14" borderId="53" xfId="0" applyFont="1" applyFill="1" applyBorder="1" applyAlignment="1" applyProtection="1">
      <alignment horizontal="right" vertical="center"/>
      <protection locked="0"/>
    </xf>
    <xf numFmtId="2" fontId="14" fillId="14" borderId="53" xfId="1" applyNumberFormat="1" applyFont="1" applyFill="1" applyBorder="1" applyAlignment="1" applyProtection="1">
      <alignment horizontal="right" vertical="center"/>
      <protection locked="0"/>
    </xf>
    <xf numFmtId="180" fontId="5" fillId="14" borderId="27" xfId="0" applyNumberFormat="1" applyFont="1" applyFill="1" applyBorder="1" applyAlignment="1" applyProtection="1">
      <alignment vertical="center"/>
      <protection locked="0"/>
    </xf>
    <xf numFmtId="180" fontId="5" fillId="14" borderId="97" xfId="0" applyNumberFormat="1" applyFont="1" applyFill="1" applyBorder="1" applyAlignment="1" applyProtection="1">
      <alignment vertical="center"/>
      <protection locked="0"/>
    </xf>
    <xf numFmtId="0" fontId="3" fillId="14" borderId="55" xfId="0" applyFont="1" applyFill="1" applyBorder="1" applyAlignment="1" applyProtection="1">
      <alignment vertical="center"/>
      <protection locked="0"/>
    </xf>
    <xf numFmtId="0" fontId="5" fillId="14" borderId="55" xfId="0" applyFont="1" applyFill="1" applyBorder="1" applyAlignment="1" applyProtection="1">
      <alignment vertical="center"/>
      <protection locked="0"/>
    </xf>
    <xf numFmtId="0" fontId="5" fillId="14" borderId="52" xfId="0" applyFont="1" applyFill="1" applyBorder="1" applyAlignment="1" applyProtection="1">
      <alignment vertical="center"/>
      <protection locked="0"/>
    </xf>
    <xf numFmtId="0" fontId="14" fillId="14" borderId="52" xfId="0" applyFont="1" applyFill="1" applyBorder="1" applyAlignment="1" applyProtection="1">
      <alignment horizontal="right" vertical="center"/>
      <protection locked="0"/>
    </xf>
    <xf numFmtId="2" fontId="14" fillId="14" borderId="52" xfId="1" applyNumberFormat="1" applyFont="1" applyFill="1" applyBorder="1" applyAlignment="1" applyProtection="1">
      <alignment horizontal="right" vertical="center"/>
      <protection locked="0"/>
    </xf>
    <xf numFmtId="180" fontId="5" fillId="14" borderId="52" xfId="0" applyNumberFormat="1" applyFont="1" applyFill="1" applyBorder="1" applyAlignment="1" applyProtection="1">
      <alignment vertical="center"/>
      <protection locked="0"/>
    </xf>
    <xf numFmtId="180" fontId="5" fillId="14" borderId="56" xfId="0" applyNumberFormat="1" applyFont="1" applyFill="1" applyBorder="1" applyAlignment="1" applyProtection="1">
      <alignment vertical="center"/>
      <protection locked="0"/>
    </xf>
    <xf numFmtId="0" fontId="3" fillId="14" borderId="88" xfId="0" applyFont="1" applyFill="1" applyBorder="1" applyAlignment="1" applyProtection="1">
      <alignment vertical="center"/>
      <protection locked="0"/>
    </xf>
    <xf numFmtId="0" fontId="5" fillId="14" borderId="40" xfId="0" applyFont="1" applyFill="1" applyBorder="1" applyAlignment="1" applyProtection="1">
      <alignment vertical="center"/>
      <protection locked="0"/>
    </xf>
    <xf numFmtId="0" fontId="5" fillId="14" borderId="28" xfId="0" applyFont="1" applyFill="1" applyBorder="1" applyAlignment="1" applyProtection="1">
      <alignment vertical="center"/>
      <protection locked="0"/>
    </xf>
    <xf numFmtId="0" fontId="14" fillId="14" borderId="98" xfId="0" applyFont="1" applyFill="1" applyBorder="1" applyAlignment="1" applyProtection="1">
      <alignment horizontal="right" vertical="center"/>
      <protection locked="0"/>
    </xf>
    <xf numFmtId="2" fontId="14" fillId="14" borderId="98" xfId="1" applyNumberFormat="1" applyFont="1" applyFill="1" applyBorder="1" applyAlignment="1" applyProtection="1">
      <alignment horizontal="right" vertical="center"/>
      <protection locked="0"/>
    </xf>
    <xf numFmtId="180" fontId="5" fillId="14" borderId="99" xfId="0" applyNumberFormat="1" applyFont="1" applyFill="1" applyBorder="1" applyAlignment="1" applyProtection="1">
      <alignment vertical="center"/>
      <protection locked="0"/>
    </xf>
    <xf numFmtId="180" fontId="5" fillId="14" borderId="100" xfId="0" applyNumberFormat="1" applyFont="1" applyFill="1" applyBorder="1" applyAlignment="1" applyProtection="1">
      <alignment vertical="center"/>
      <protection locked="0"/>
    </xf>
    <xf numFmtId="0" fontId="3" fillId="0" borderId="0" xfId="0" applyFont="1" applyAlignment="1" applyProtection="1">
      <alignment vertical="center"/>
      <protection locked="0"/>
    </xf>
    <xf numFmtId="0" fontId="3" fillId="0" borderId="0" xfId="0" applyFont="1" applyFill="1" applyAlignment="1" applyProtection="1">
      <alignment vertical="center"/>
      <protection locked="0"/>
    </xf>
    <xf numFmtId="0" fontId="9" fillId="0" borderId="0" xfId="0" applyFont="1" applyFill="1" applyBorder="1" applyAlignment="1" applyProtection="1">
      <alignment vertical="center"/>
      <protection locked="0"/>
    </xf>
    <xf numFmtId="0" fontId="7" fillId="0" borderId="1" xfId="0" applyFont="1" applyFill="1" applyBorder="1" applyAlignment="1" applyProtection="1">
      <alignment vertical="center" wrapText="1"/>
    </xf>
    <xf numFmtId="0" fontId="5" fillId="0" borderId="0" xfId="0" applyFont="1" applyBorder="1" applyAlignment="1" applyProtection="1">
      <alignment vertical="center"/>
    </xf>
    <xf numFmtId="176" fontId="5" fillId="0" borderId="57" xfId="0" applyNumberFormat="1" applyFont="1" applyFill="1" applyBorder="1" applyAlignment="1">
      <alignment vertical="center"/>
    </xf>
    <xf numFmtId="176" fontId="5" fillId="0" borderId="56" xfId="0" applyNumberFormat="1" applyFont="1" applyFill="1" applyBorder="1" applyAlignment="1">
      <alignment vertical="center"/>
    </xf>
    <xf numFmtId="176" fontId="5" fillId="0" borderId="34" xfId="0" applyNumberFormat="1" applyFont="1" applyFill="1" applyBorder="1" applyAlignment="1">
      <alignment vertical="center"/>
    </xf>
    <xf numFmtId="0" fontId="5" fillId="0" borderId="59" xfId="0" applyFont="1" applyBorder="1" applyAlignment="1" applyProtection="1">
      <alignment vertical="center"/>
    </xf>
    <xf numFmtId="0" fontId="5" fillId="0" borderId="0" xfId="0" applyFont="1" applyBorder="1" applyAlignment="1" applyProtection="1">
      <alignment vertical="center"/>
    </xf>
    <xf numFmtId="0" fontId="0" fillId="0" borderId="0" xfId="0" applyAlignment="1" applyProtection="1">
      <alignment horizontal="center" vertical="center"/>
    </xf>
    <xf numFmtId="0" fontId="3" fillId="0" borderId="0" xfId="0" applyFont="1" applyAlignment="1" applyProtection="1">
      <alignment horizontal="center" vertical="center"/>
    </xf>
    <xf numFmtId="2" fontId="5" fillId="0" borderId="41" xfId="0" applyNumberFormat="1" applyFont="1" applyFill="1" applyBorder="1" applyAlignment="1" applyProtection="1">
      <alignment vertical="center"/>
    </xf>
    <xf numFmtId="0" fontId="3" fillId="0" borderId="14" xfId="0" applyFont="1" applyFill="1" applyBorder="1" applyAlignment="1" applyProtection="1">
      <alignment horizontal="center" vertical="center"/>
    </xf>
    <xf numFmtId="0" fontId="5" fillId="3" borderId="21" xfId="0" applyFont="1" applyFill="1" applyBorder="1" applyAlignment="1" applyProtection="1">
      <alignment vertical="center"/>
    </xf>
    <xf numFmtId="0" fontId="6" fillId="3" borderId="19" xfId="0" applyFont="1" applyFill="1" applyBorder="1" applyAlignment="1">
      <alignment vertical="center"/>
    </xf>
    <xf numFmtId="0" fontId="0" fillId="3" borderId="20" xfId="0" applyFill="1" applyBorder="1" applyAlignment="1">
      <alignment vertical="center"/>
    </xf>
    <xf numFmtId="177" fontId="5" fillId="3" borderId="6" xfId="0" applyNumberFormat="1" applyFont="1" applyFill="1" applyBorder="1" applyAlignment="1" applyProtection="1">
      <alignment horizontal="center" vertical="center"/>
    </xf>
    <xf numFmtId="177" fontId="6" fillId="3" borderId="3" xfId="0" applyNumberFormat="1" applyFont="1" applyFill="1" applyBorder="1" applyAlignment="1">
      <alignment horizontal="center" vertical="center"/>
    </xf>
    <xf numFmtId="177" fontId="0" fillId="0" borderId="3" xfId="0" applyNumberFormat="1" applyBorder="1" applyAlignment="1">
      <alignment horizontal="center" vertical="center"/>
    </xf>
    <xf numFmtId="177" fontId="0" fillId="0" borderId="11" xfId="0" applyNumberFormat="1" applyBorder="1" applyAlignment="1">
      <alignment horizontal="center" vertical="center"/>
    </xf>
    <xf numFmtId="179" fontId="5" fillId="3" borderId="92" xfId="0" applyNumberFormat="1" applyFont="1" applyFill="1" applyBorder="1" applyAlignment="1" applyProtection="1">
      <alignment horizontal="center" vertical="center"/>
    </xf>
    <xf numFmtId="179" fontId="6" fillId="3" borderId="29" xfId="0" applyNumberFormat="1" applyFont="1" applyFill="1" applyBorder="1" applyAlignment="1">
      <alignment horizontal="center" vertical="center"/>
    </xf>
    <xf numFmtId="179" fontId="6" fillId="3" borderId="31" xfId="0" applyNumberFormat="1" applyFont="1" applyFill="1" applyBorder="1" applyAlignment="1">
      <alignment horizontal="center" vertical="center"/>
    </xf>
    <xf numFmtId="179" fontId="5" fillId="3" borderId="94" xfId="0" applyNumberFormat="1" applyFont="1" applyFill="1" applyBorder="1" applyAlignment="1" applyProtection="1">
      <alignment horizontal="center" vertical="center"/>
    </xf>
    <xf numFmtId="179" fontId="6" fillId="3" borderId="16" xfId="0" applyNumberFormat="1" applyFont="1" applyFill="1" applyBorder="1" applyAlignment="1">
      <alignment horizontal="center" vertical="center"/>
    </xf>
    <xf numFmtId="179" fontId="6" fillId="3" borderId="18" xfId="0" applyNumberFormat="1" applyFont="1" applyFill="1" applyBorder="1" applyAlignment="1">
      <alignment horizontal="center" vertical="center"/>
    </xf>
    <xf numFmtId="0" fontId="5" fillId="0" borderId="104" xfId="0" applyFont="1" applyBorder="1" applyAlignment="1" applyProtection="1">
      <alignment horizontal="center" vertical="center" wrapText="1"/>
    </xf>
    <xf numFmtId="0" fontId="6" fillId="0" borderId="36" xfId="0" applyFont="1" applyBorder="1" applyAlignment="1">
      <alignment horizontal="center" vertical="center"/>
    </xf>
    <xf numFmtId="0" fontId="0" fillId="0" borderId="10" xfId="0" applyBorder="1" applyAlignment="1">
      <alignment horizontal="center" vertical="center"/>
    </xf>
    <xf numFmtId="0" fontId="5" fillId="0" borderId="5" xfId="0" applyFont="1" applyBorder="1" applyAlignment="1" applyProtection="1">
      <alignment horizontal="center" vertical="center" wrapText="1"/>
    </xf>
    <xf numFmtId="0" fontId="6" fillId="0" borderId="8" xfId="0" applyFont="1" applyBorder="1" applyAlignment="1">
      <alignment horizontal="center" vertical="center"/>
    </xf>
    <xf numFmtId="0" fontId="0" fillId="0" borderId="9" xfId="0" applyBorder="1" applyAlignment="1">
      <alignment vertical="center"/>
    </xf>
    <xf numFmtId="0" fontId="5" fillId="0" borderId="21" xfId="0" applyFont="1" applyBorder="1" applyAlignment="1" applyProtection="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5" fillId="0" borderId="93" xfId="0" applyFont="1" applyBorder="1" applyAlignment="1" applyProtection="1">
      <alignment horizontal="center" vertical="center" wrapText="1"/>
    </xf>
    <xf numFmtId="0" fontId="6" fillId="0" borderId="14" xfId="0" applyFont="1" applyBorder="1" applyAlignment="1">
      <alignment horizontal="center" vertical="center"/>
    </xf>
    <xf numFmtId="0" fontId="6" fillId="0" borderId="47" xfId="0" applyFont="1" applyBorder="1" applyAlignment="1">
      <alignment horizontal="center" vertical="center"/>
    </xf>
    <xf numFmtId="0" fontId="5" fillId="0" borderId="95" xfId="0" applyFont="1" applyBorder="1" applyAlignment="1" applyProtection="1">
      <alignment horizontal="center" vertical="center"/>
    </xf>
    <xf numFmtId="0" fontId="0" fillId="0" borderId="17" xfId="0" applyBorder="1" applyAlignment="1">
      <alignment horizontal="center" vertical="center"/>
    </xf>
    <xf numFmtId="0" fontId="0" fillId="0" borderId="96" xfId="0" applyBorder="1" applyAlignment="1">
      <alignment horizontal="center" vertical="center"/>
    </xf>
    <xf numFmtId="0" fontId="5" fillId="0" borderId="94" xfId="0" applyFont="1" applyBorder="1" applyAlignment="1" applyProtection="1">
      <alignment horizontal="center" vertical="center" wrapText="1"/>
    </xf>
    <xf numFmtId="0" fontId="6" fillId="0" borderId="16" xfId="0" applyFont="1" applyBorder="1" applyAlignment="1">
      <alignment horizontal="center" vertical="center"/>
    </xf>
    <xf numFmtId="0" fontId="6" fillId="0" borderId="48" xfId="0" applyFont="1" applyBorder="1" applyAlignment="1">
      <alignment horizontal="center" vertical="center"/>
    </xf>
    <xf numFmtId="0" fontId="5" fillId="0" borderId="102" xfId="0" applyFont="1" applyBorder="1" applyAlignment="1" applyProtection="1">
      <alignment horizontal="center" vertical="center"/>
    </xf>
    <xf numFmtId="0" fontId="6" fillId="0" borderId="80" xfId="0" applyFont="1" applyBorder="1" applyAlignment="1">
      <alignment horizontal="center" vertical="center"/>
    </xf>
    <xf numFmtId="0" fontId="5" fillId="0" borderId="80" xfId="0" applyFont="1" applyBorder="1" applyAlignment="1" applyProtection="1">
      <alignment horizontal="center" vertical="center"/>
    </xf>
    <xf numFmtId="0" fontId="6" fillId="0" borderId="76" xfId="0" applyFont="1" applyBorder="1" applyAlignment="1">
      <alignment horizontal="center" vertical="center"/>
    </xf>
    <xf numFmtId="177" fontId="5" fillId="3" borderId="93" xfId="0" applyNumberFormat="1" applyFont="1" applyFill="1" applyBorder="1" applyAlignment="1" applyProtection="1">
      <alignment horizontal="center" vertical="center"/>
    </xf>
    <xf numFmtId="177" fontId="6" fillId="3" borderId="14" xfId="0" applyNumberFormat="1" applyFont="1" applyFill="1" applyBorder="1" applyAlignment="1">
      <alignment horizontal="center" vertical="center"/>
    </xf>
    <xf numFmtId="177" fontId="5" fillId="3" borderId="14" xfId="0" applyNumberFormat="1" applyFont="1" applyFill="1" applyBorder="1" applyAlignment="1" applyProtection="1">
      <alignment horizontal="center" vertical="center"/>
    </xf>
    <xf numFmtId="177" fontId="6" fillId="3" borderId="103" xfId="0" applyNumberFormat="1" applyFont="1" applyFill="1" applyBorder="1" applyAlignment="1">
      <alignment horizontal="center" vertical="center"/>
    </xf>
    <xf numFmtId="177" fontId="5" fillId="3" borderId="94" xfId="0" applyNumberFormat="1" applyFont="1" applyFill="1" applyBorder="1" applyAlignment="1" applyProtection="1">
      <alignment horizontal="center" vertical="center"/>
    </xf>
    <xf numFmtId="177" fontId="6" fillId="3" borderId="16" xfId="0" applyNumberFormat="1" applyFont="1" applyFill="1" applyBorder="1" applyAlignment="1">
      <alignment horizontal="center" vertical="center"/>
    </xf>
    <xf numFmtId="177" fontId="5" fillId="3" borderId="16" xfId="0" applyNumberFormat="1" applyFont="1" applyFill="1" applyBorder="1" applyAlignment="1" applyProtection="1">
      <alignment horizontal="center" vertical="center"/>
    </xf>
    <xf numFmtId="177" fontId="6" fillId="3" borderId="18" xfId="0" applyNumberFormat="1" applyFont="1" applyFill="1" applyBorder="1" applyAlignment="1">
      <alignment horizontal="center" vertical="center"/>
    </xf>
    <xf numFmtId="0" fontId="3" fillId="0" borderId="105" xfId="0" applyFont="1" applyBorder="1" applyAlignment="1" applyProtection="1">
      <alignment vertical="center"/>
    </xf>
    <xf numFmtId="0" fontId="0" fillId="0" borderId="106" xfId="0" applyBorder="1" applyAlignment="1">
      <alignment vertical="center"/>
    </xf>
    <xf numFmtId="0" fontId="0" fillId="0" borderId="107" xfId="0" applyBorder="1" applyAlignment="1">
      <alignment vertical="center"/>
    </xf>
    <xf numFmtId="181" fontId="4" fillId="0" borderId="5" xfId="0" applyNumberFormat="1" applyFont="1" applyFill="1" applyBorder="1" applyAlignment="1" applyProtection="1">
      <alignment horizontal="center" vertical="center"/>
    </xf>
    <xf numFmtId="181" fontId="4" fillId="0" borderId="8" xfId="0" applyNumberFormat="1" applyFont="1" applyFill="1" applyBorder="1" applyAlignment="1" applyProtection="1">
      <alignment horizontal="center" vertical="center"/>
    </xf>
    <xf numFmtId="181" fontId="4" fillId="0" borderId="9" xfId="0" applyNumberFormat="1" applyFont="1" applyFill="1" applyBorder="1" applyAlignment="1" applyProtection="1">
      <alignment horizontal="center" vertical="center"/>
    </xf>
    <xf numFmtId="0" fontId="6" fillId="4" borderId="21" xfId="1" applyNumberFormat="1" applyFont="1" applyFill="1" applyBorder="1" applyAlignment="1" applyProtection="1">
      <alignment horizontal="center" vertical="center"/>
    </xf>
    <xf numFmtId="0" fontId="6" fillId="4" borderId="19" xfId="1" applyNumberFormat="1" applyFont="1" applyFill="1" applyBorder="1" applyAlignment="1" applyProtection="1">
      <alignment horizontal="center" vertical="center"/>
    </xf>
    <xf numFmtId="0" fontId="6" fillId="4" borderId="20" xfId="1" applyNumberFormat="1" applyFont="1" applyFill="1" applyBorder="1" applyAlignment="1" applyProtection="1">
      <alignment horizontal="center" vertical="center"/>
    </xf>
    <xf numFmtId="180" fontId="4" fillId="0" borderId="6" xfId="0" applyNumberFormat="1" applyFont="1" applyFill="1" applyBorder="1" applyAlignment="1" applyProtection="1">
      <alignment horizontal="center" vertical="center"/>
    </xf>
    <xf numFmtId="180" fontId="4" fillId="0" borderId="3" xfId="0" applyNumberFormat="1" applyFont="1" applyFill="1" applyBorder="1" applyAlignment="1" applyProtection="1">
      <alignment horizontal="center" vertical="center"/>
    </xf>
    <xf numFmtId="180" fontId="4" fillId="0" borderId="11" xfId="0" applyNumberFormat="1" applyFont="1" applyFill="1" applyBorder="1" applyAlignment="1" applyProtection="1">
      <alignment horizontal="center" vertical="center"/>
    </xf>
    <xf numFmtId="181" fontId="4" fillId="0" borderId="7" xfId="0" applyNumberFormat="1" applyFont="1" applyFill="1" applyBorder="1" applyAlignment="1" applyProtection="1">
      <alignment horizontal="center" vertical="center"/>
    </xf>
    <xf numFmtId="181" fontId="4" fillId="0" borderId="2" xfId="0" applyNumberFormat="1" applyFont="1" applyFill="1" applyBorder="1" applyAlignment="1" applyProtection="1">
      <alignment horizontal="center" vertical="center"/>
    </xf>
    <xf numFmtId="181" fontId="4" fillId="0" borderId="15" xfId="0" applyNumberFormat="1" applyFont="1" applyFill="1" applyBorder="1" applyAlignment="1" applyProtection="1">
      <alignment horizontal="center" vertical="center"/>
    </xf>
    <xf numFmtId="0" fontId="4" fillId="0" borderId="3" xfId="0" applyFont="1" applyFill="1" applyBorder="1" applyAlignment="1" applyProtection="1">
      <alignment horizontal="center" vertical="center"/>
    </xf>
    <xf numFmtId="0" fontId="4" fillId="0" borderId="11" xfId="0" applyFont="1" applyFill="1" applyBorder="1" applyAlignment="1" applyProtection="1">
      <alignment horizontal="center" vertical="center"/>
    </xf>
    <xf numFmtId="0" fontId="6" fillId="4" borderId="21" xfId="0" applyFont="1" applyFill="1" applyBorder="1" applyAlignment="1" applyProtection="1">
      <alignment horizontal="center" vertical="center"/>
    </xf>
    <xf numFmtId="0" fontId="6" fillId="4" borderId="19" xfId="0" applyFont="1" applyFill="1" applyBorder="1" applyAlignment="1" applyProtection="1">
      <alignment horizontal="center" vertical="center"/>
    </xf>
    <xf numFmtId="0" fontId="6" fillId="4" borderId="20" xfId="0" applyFont="1" applyFill="1" applyBorder="1" applyAlignment="1" applyProtection="1">
      <alignment horizontal="center" vertical="center"/>
    </xf>
    <xf numFmtId="0" fontId="4" fillId="0" borderId="6" xfId="0" applyFont="1" applyFill="1" applyBorder="1" applyAlignment="1" applyProtection="1">
      <alignment horizontal="center" vertical="center"/>
    </xf>
    <xf numFmtId="0" fontId="5" fillId="0" borderId="14" xfId="0" applyFont="1" applyBorder="1" applyAlignment="1" applyProtection="1">
      <alignment horizontal="center" vertical="center"/>
    </xf>
    <xf numFmtId="0" fontId="5" fillId="0" borderId="3"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0" borderId="8" xfId="0" applyFont="1" applyFill="1" applyBorder="1" applyAlignment="1" applyProtection="1">
      <alignment horizontal="center" vertical="center"/>
    </xf>
    <xf numFmtId="0" fontId="5" fillId="0" borderId="9" xfId="0" applyFont="1" applyFill="1" applyBorder="1" applyAlignment="1" applyProtection="1">
      <alignment horizontal="center" vertical="center"/>
    </xf>
    <xf numFmtId="0" fontId="4" fillId="0" borderId="8" xfId="0" applyFont="1" applyFill="1" applyBorder="1" applyAlignment="1" applyProtection="1">
      <alignment horizontal="center" vertical="center"/>
    </xf>
    <xf numFmtId="0" fontId="4" fillId="0" borderId="9"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4" fillId="0" borderId="15" xfId="0" applyFont="1" applyFill="1" applyBorder="1" applyAlignment="1" applyProtection="1">
      <alignment horizontal="center" vertical="center"/>
    </xf>
    <xf numFmtId="2" fontId="5" fillId="3" borderId="70" xfId="0" applyNumberFormat="1" applyFont="1" applyFill="1" applyBorder="1" applyAlignment="1" applyProtection="1">
      <alignment horizontal="center" vertical="center"/>
      <protection locked="0"/>
    </xf>
    <xf numFmtId="0" fontId="5" fillId="0" borderId="66" xfId="0" applyFont="1" applyFill="1" applyBorder="1" applyAlignment="1" applyProtection="1">
      <alignment horizontal="center" vertical="center"/>
    </xf>
    <xf numFmtId="0" fontId="5" fillId="0" borderId="64" xfId="0" applyFont="1" applyFill="1" applyBorder="1" applyAlignment="1" applyProtection="1">
      <alignment horizontal="center" vertical="center"/>
    </xf>
    <xf numFmtId="0" fontId="5" fillId="0" borderId="67" xfId="0" applyFont="1" applyFill="1" applyBorder="1" applyAlignment="1" applyProtection="1">
      <alignment horizontal="center" vertical="center"/>
    </xf>
    <xf numFmtId="0" fontId="5" fillId="0" borderId="61" xfId="0" applyFont="1" applyBorder="1" applyAlignment="1" applyProtection="1">
      <alignment vertical="center"/>
    </xf>
    <xf numFmtId="0" fontId="5" fillId="0" borderId="59" xfId="0" applyFont="1" applyBorder="1" applyAlignment="1" applyProtection="1">
      <alignment vertical="center"/>
    </xf>
    <xf numFmtId="0" fontId="5" fillId="0" borderId="62" xfId="0" applyFont="1" applyBorder="1" applyAlignment="1" applyProtection="1">
      <alignment vertical="center"/>
    </xf>
    <xf numFmtId="0" fontId="5" fillId="0" borderId="24" xfId="0" applyFont="1" applyBorder="1" applyAlignment="1" applyProtection="1">
      <alignment vertical="center"/>
    </xf>
    <xf numFmtId="0" fontId="5" fillId="0" borderId="0" xfId="0" applyFont="1" applyBorder="1" applyAlignment="1" applyProtection="1">
      <alignment vertical="center"/>
    </xf>
    <xf numFmtId="0" fontId="5" fillId="0" borderId="23" xfId="0" applyFont="1" applyBorder="1" applyAlignment="1" applyProtection="1">
      <alignment vertical="center"/>
    </xf>
    <xf numFmtId="0" fontId="5" fillId="0" borderId="63" xfId="0" applyFont="1" applyBorder="1" applyAlignment="1" applyProtection="1">
      <alignment horizontal="center" vertical="center"/>
    </xf>
    <xf numFmtId="0" fontId="5" fillId="0" borderId="64" xfId="0" applyFont="1" applyBorder="1" applyAlignment="1" applyProtection="1">
      <alignment horizontal="center" vertical="center"/>
    </xf>
    <xf numFmtId="0" fontId="5" fillId="0" borderId="65" xfId="0" applyFont="1" applyBorder="1" applyAlignment="1" applyProtection="1">
      <alignment horizontal="center" vertical="center"/>
    </xf>
    <xf numFmtId="0" fontId="5" fillId="0" borderId="65" xfId="0" applyFont="1" applyFill="1" applyBorder="1" applyAlignment="1" applyProtection="1">
      <alignment horizontal="center" vertical="center"/>
    </xf>
    <xf numFmtId="0" fontId="5" fillId="4" borderId="21" xfId="0" applyFont="1" applyFill="1" applyBorder="1" applyAlignment="1" applyProtection="1">
      <alignment horizontal="center" vertical="center"/>
    </xf>
    <xf numFmtId="0" fontId="5" fillId="4" borderId="19" xfId="0" applyFont="1" applyFill="1" applyBorder="1" applyAlignment="1" applyProtection="1">
      <alignment horizontal="center" vertical="center"/>
    </xf>
    <xf numFmtId="0" fontId="5" fillId="4" borderId="20" xfId="0" applyFont="1" applyFill="1" applyBorder="1" applyAlignment="1" applyProtection="1">
      <alignment horizontal="center" vertical="center"/>
    </xf>
    <xf numFmtId="0" fontId="5" fillId="0" borderId="5" xfId="0" applyFont="1" applyBorder="1" applyAlignment="1" applyProtection="1">
      <alignment vertical="center"/>
    </xf>
    <xf numFmtId="0" fontId="5" fillId="0" borderId="8" xfId="0" applyFont="1" applyBorder="1" applyAlignment="1" applyProtection="1">
      <alignment vertical="center"/>
    </xf>
    <xf numFmtId="0" fontId="5" fillId="0" borderId="9" xfId="0" applyFont="1" applyBorder="1" applyAlignment="1" applyProtection="1">
      <alignment vertical="center"/>
    </xf>
    <xf numFmtId="0" fontId="13" fillId="0" borderId="4" xfId="0" applyFont="1" applyFill="1" applyBorder="1" applyAlignment="1" applyProtection="1">
      <alignment vertical="center" wrapText="1"/>
    </xf>
    <xf numFmtId="0" fontId="6" fillId="4" borderId="46" xfId="0" applyFont="1" applyFill="1" applyBorder="1" applyAlignment="1" applyProtection="1">
      <alignment horizontal="center" vertical="center"/>
    </xf>
    <xf numFmtId="0" fontId="6" fillId="4" borderId="4" xfId="0" applyFont="1" applyFill="1" applyBorder="1" applyAlignment="1" applyProtection="1">
      <alignment horizontal="center" vertical="center"/>
    </xf>
    <xf numFmtId="0" fontId="6" fillId="4" borderId="13" xfId="0" applyFont="1" applyFill="1" applyBorder="1" applyAlignment="1" applyProtection="1">
      <alignment horizontal="center" vertical="center"/>
    </xf>
    <xf numFmtId="2" fontId="5" fillId="0" borderId="70" xfId="0" applyNumberFormat="1" applyFont="1" applyFill="1" applyBorder="1" applyAlignment="1" applyProtection="1">
      <alignment horizontal="center" vertical="center"/>
    </xf>
    <xf numFmtId="0" fontId="3" fillId="2" borderId="59" xfId="0" applyFont="1" applyFill="1" applyBorder="1" applyAlignment="1" applyProtection="1">
      <alignment horizontal="right" vertical="center"/>
    </xf>
    <xf numFmtId="0" fontId="6" fillId="3" borderId="59" xfId="0" applyFont="1" applyFill="1" applyBorder="1" applyAlignment="1" applyProtection="1">
      <alignment horizontal="center" vertical="center"/>
      <protection locked="0"/>
    </xf>
    <xf numFmtId="0" fontId="13" fillId="2" borderId="47" xfId="0" applyFont="1" applyFill="1" applyBorder="1" applyAlignment="1" applyProtection="1">
      <alignment horizontal="center" vertical="center"/>
    </xf>
    <xf numFmtId="0" fontId="13" fillId="2" borderId="2" xfId="0" applyFont="1" applyFill="1" applyBorder="1" applyAlignment="1" applyProtection="1">
      <alignment horizontal="center" vertical="center"/>
    </xf>
    <xf numFmtId="0" fontId="5" fillId="0" borderId="6" xfId="0" applyFont="1" applyBorder="1" applyAlignment="1" applyProtection="1">
      <alignment vertical="center"/>
    </xf>
    <xf numFmtId="0" fontId="5" fillId="0" borderId="3" xfId="0" applyFont="1" applyBorder="1" applyAlignment="1" applyProtection="1">
      <alignment vertical="center"/>
    </xf>
    <xf numFmtId="0" fontId="5" fillId="0" borderId="11" xfId="0" applyFont="1" applyBorder="1" applyAlignment="1" applyProtection="1">
      <alignment vertical="center"/>
    </xf>
    <xf numFmtId="0" fontId="6" fillId="3" borderId="3" xfId="0" applyFont="1" applyFill="1" applyBorder="1" applyAlignment="1" applyProtection="1">
      <alignment vertical="center"/>
      <protection locked="0"/>
    </xf>
    <xf numFmtId="0" fontId="6" fillId="3" borderId="11" xfId="0" applyFont="1" applyFill="1" applyBorder="1" applyAlignment="1" applyProtection="1">
      <alignment vertical="center"/>
      <protection locked="0"/>
    </xf>
    <xf numFmtId="0" fontId="4" fillId="0" borderId="0" xfId="0" applyFont="1" applyAlignment="1" applyProtection="1">
      <alignment horizontal="center" vertical="center"/>
    </xf>
    <xf numFmtId="2" fontId="21" fillId="0" borderId="0" xfId="0" applyNumberFormat="1" applyFont="1" applyAlignment="1" applyProtection="1">
      <alignment horizontal="center" vertical="center"/>
    </xf>
    <xf numFmtId="0" fontId="21" fillId="0" borderId="0" xfId="0" applyFont="1" applyAlignment="1" applyProtection="1">
      <alignment horizontal="center" vertical="center"/>
    </xf>
    <xf numFmtId="0" fontId="5" fillId="0" borderId="7" xfId="0" applyFont="1" applyBorder="1" applyAlignment="1" applyProtection="1">
      <alignment vertical="center"/>
    </xf>
    <xf numFmtId="0" fontId="5" fillId="0" borderId="2" xfId="0" applyFont="1" applyBorder="1" applyAlignment="1" applyProtection="1">
      <alignment vertical="center"/>
    </xf>
    <xf numFmtId="0" fontId="5" fillId="0" borderId="15" xfId="0" applyFont="1" applyBorder="1" applyAlignment="1" applyProtection="1">
      <alignment vertical="center"/>
    </xf>
    <xf numFmtId="0" fontId="6" fillId="3" borderId="2" xfId="0" applyFont="1" applyFill="1" applyBorder="1" applyAlignment="1" applyProtection="1">
      <alignment vertical="center"/>
      <protection locked="0"/>
    </xf>
    <xf numFmtId="0" fontId="6" fillId="3" borderId="26" xfId="0" applyFont="1" applyFill="1" applyBorder="1" applyAlignment="1" applyProtection="1">
      <alignment vertical="center"/>
      <protection locked="0"/>
    </xf>
    <xf numFmtId="0" fontId="6" fillId="3" borderId="2" xfId="0" applyFont="1" applyFill="1" applyBorder="1" applyAlignment="1" applyProtection="1">
      <alignment horizontal="center" vertical="center"/>
      <protection locked="0"/>
    </xf>
    <xf numFmtId="0" fontId="6" fillId="3" borderId="15" xfId="0" applyFont="1" applyFill="1" applyBorder="1" applyAlignment="1" applyProtection="1">
      <alignment horizontal="center" vertical="center"/>
      <protection locked="0"/>
    </xf>
    <xf numFmtId="0" fontId="5" fillId="0" borderId="93" xfId="0" applyFont="1" applyBorder="1" applyAlignment="1" applyProtection="1">
      <alignment horizontal="center" vertical="center"/>
    </xf>
    <xf numFmtId="179" fontId="5" fillId="3" borderId="14" xfId="0" applyNumberFormat="1" applyFont="1" applyFill="1" applyBorder="1" applyAlignment="1" applyProtection="1">
      <alignment horizontal="center" vertical="center"/>
    </xf>
    <xf numFmtId="179" fontId="6" fillId="3" borderId="14" xfId="0" applyNumberFormat="1" applyFont="1" applyFill="1" applyBorder="1" applyAlignment="1">
      <alignment horizontal="center" vertical="center"/>
    </xf>
    <xf numFmtId="179" fontId="6" fillId="3" borderId="103" xfId="0" applyNumberFormat="1" applyFont="1" applyFill="1" applyBorder="1" applyAlignment="1">
      <alignment horizontal="center" vertical="center"/>
    </xf>
    <xf numFmtId="0" fontId="5" fillId="0" borderId="94" xfId="0" applyFont="1" applyBorder="1" applyAlignment="1" applyProtection="1">
      <alignment horizontal="center" vertical="center"/>
    </xf>
    <xf numFmtId="0" fontId="5" fillId="0" borderId="92" xfId="0" applyFont="1" applyBorder="1" applyAlignment="1" applyProtection="1">
      <alignment horizontal="center" vertical="center"/>
    </xf>
    <xf numFmtId="0" fontId="6" fillId="0" borderId="29" xfId="0" applyFont="1" applyBorder="1" applyAlignment="1">
      <alignment horizontal="center" vertical="center"/>
    </xf>
    <xf numFmtId="179" fontId="5" fillId="3" borderId="29" xfId="0" applyNumberFormat="1" applyFont="1" applyFill="1" applyBorder="1" applyAlignment="1" applyProtection="1">
      <alignment horizontal="center" vertical="center"/>
    </xf>
    <xf numFmtId="0" fontId="5" fillId="0" borderId="32"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57" xfId="0" applyFont="1" applyFill="1" applyBorder="1" applyAlignment="1">
      <alignment horizontal="center" vertical="center"/>
    </xf>
    <xf numFmtId="0" fontId="5" fillId="0" borderId="34" xfId="0" applyFont="1" applyFill="1" applyBorder="1" applyAlignment="1">
      <alignment horizontal="center" vertical="center"/>
    </xf>
    <xf numFmtId="0" fontId="6" fillId="0" borderId="46"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32" xfId="0" applyFont="1" applyFill="1" applyBorder="1" applyAlignment="1">
      <alignment horizontal="center" vertical="center"/>
    </xf>
    <xf numFmtId="0" fontId="6" fillId="0" borderId="1" xfId="0" applyFont="1" applyFill="1" applyBorder="1" applyAlignment="1">
      <alignment horizontal="center" vertical="center"/>
    </xf>
    <xf numFmtId="0" fontId="5" fillId="0" borderId="24"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43" xfId="0" applyFont="1" applyFill="1" applyBorder="1" applyAlignment="1">
      <alignment horizontal="center" vertical="center"/>
    </xf>
    <xf numFmtId="0" fontId="5" fillId="0" borderId="82" xfId="0" applyFont="1" applyFill="1" applyBorder="1" applyAlignment="1">
      <alignment horizontal="center" vertical="center"/>
    </xf>
    <xf numFmtId="0" fontId="5" fillId="3" borderId="43" xfId="0" applyFont="1" applyFill="1" applyBorder="1" applyAlignment="1" applyProtection="1">
      <alignment horizontal="center" vertical="center"/>
      <protection locked="0"/>
    </xf>
    <xf numFmtId="0" fontId="5" fillId="3" borderId="44" xfId="0" applyFont="1" applyFill="1" applyBorder="1" applyAlignment="1" applyProtection="1">
      <alignment horizontal="center" vertical="center"/>
      <protection locked="0"/>
    </xf>
    <xf numFmtId="176" fontId="5" fillId="3" borderId="55" xfId="0" applyNumberFormat="1" applyFont="1" applyFill="1" applyBorder="1" applyAlignment="1" applyProtection="1">
      <alignment horizontal="center" vertical="center"/>
      <protection locked="0"/>
    </xf>
    <xf numFmtId="176" fontId="5" fillId="3" borderId="44" xfId="0" applyNumberFormat="1" applyFont="1" applyFill="1" applyBorder="1" applyAlignment="1" applyProtection="1">
      <alignment horizontal="center" vertical="center"/>
      <protection locked="0"/>
    </xf>
    <xf numFmtId="178" fontId="5" fillId="3" borderId="40" xfId="0" applyNumberFormat="1" applyFont="1" applyFill="1" applyBorder="1" applyAlignment="1" applyProtection="1">
      <alignment horizontal="center" vertical="center"/>
      <protection locked="0"/>
    </xf>
    <xf numFmtId="178" fontId="5" fillId="3" borderId="42" xfId="0" applyNumberFormat="1" applyFont="1" applyFill="1" applyBorder="1" applyAlignment="1" applyProtection="1">
      <alignment horizontal="center" vertical="center"/>
      <protection locked="0"/>
    </xf>
    <xf numFmtId="0" fontId="5" fillId="0" borderId="40" xfId="0" applyFont="1" applyFill="1" applyBorder="1" applyAlignment="1" applyProtection="1">
      <alignment horizontal="center" vertical="center"/>
      <protection locked="0"/>
    </xf>
    <xf numFmtId="0" fontId="5" fillId="0" borderId="77" xfId="0" applyFont="1" applyFill="1" applyBorder="1" applyAlignment="1" applyProtection="1">
      <alignment horizontal="center" vertical="center"/>
      <protection locked="0"/>
    </xf>
    <xf numFmtId="0" fontId="5" fillId="0" borderId="84"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5" fillId="3" borderId="42" xfId="0" applyFont="1" applyFill="1" applyBorder="1" applyAlignment="1" applyProtection="1">
      <alignment horizontal="center" vertical="center"/>
      <protection locked="0"/>
    </xf>
    <xf numFmtId="176" fontId="5" fillId="3" borderId="40" xfId="0" applyNumberFormat="1" applyFont="1" applyFill="1" applyBorder="1" applyAlignment="1" applyProtection="1">
      <alignment horizontal="center" vertical="center"/>
      <protection locked="0"/>
    </xf>
    <xf numFmtId="176" fontId="5" fillId="3" borderId="42" xfId="0" applyNumberFormat="1" applyFont="1" applyFill="1" applyBorder="1" applyAlignment="1" applyProtection="1">
      <alignment horizontal="center" vertical="center"/>
      <protection locked="0"/>
    </xf>
    <xf numFmtId="178" fontId="5" fillId="3" borderId="88" xfId="0" applyNumberFormat="1" applyFont="1" applyFill="1" applyBorder="1" applyAlignment="1" applyProtection="1">
      <alignment horizontal="center" vertical="center"/>
      <protection locked="0"/>
    </xf>
    <xf numFmtId="178" fontId="5" fillId="3" borderId="89" xfId="0" applyNumberFormat="1" applyFont="1" applyFill="1" applyBorder="1" applyAlignment="1" applyProtection="1">
      <alignment horizontal="center" vertical="center"/>
      <protection locked="0"/>
    </xf>
    <xf numFmtId="0" fontId="5" fillId="0" borderId="55" xfId="0" applyFont="1" applyFill="1" applyBorder="1" applyAlignment="1" applyProtection="1">
      <alignment horizontal="center" vertical="center"/>
      <protection locked="0"/>
    </xf>
    <xf numFmtId="0" fontId="5" fillId="0" borderId="82" xfId="0" applyFont="1" applyFill="1" applyBorder="1" applyAlignment="1" applyProtection="1">
      <alignment horizontal="center" vertical="center"/>
      <protection locked="0"/>
    </xf>
    <xf numFmtId="0" fontId="5" fillId="0" borderId="83" xfId="0" applyFont="1" applyFill="1" applyBorder="1" applyAlignment="1" applyProtection="1">
      <alignment horizontal="center" vertical="center"/>
      <protection locked="0"/>
    </xf>
    <xf numFmtId="0" fontId="5" fillId="0" borderId="38" xfId="0" applyFont="1" applyFill="1" applyBorder="1" applyAlignment="1" applyProtection="1">
      <alignment horizontal="center" vertical="center"/>
      <protection locked="0"/>
    </xf>
    <xf numFmtId="0" fontId="5" fillId="0" borderId="91" xfId="0" applyFont="1" applyFill="1" applyBorder="1" applyAlignment="1" applyProtection="1">
      <alignment horizontal="center" vertical="center"/>
      <protection locked="0"/>
    </xf>
    <xf numFmtId="0" fontId="5" fillId="0" borderId="85" xfId="0" applyFont="1" applyFill="1" applyBorder="1" applyAlignment="1" applyProtection="1">
      <alignment horizontal="center" vertical="center"/>
      <protection locked="0"/>
    </xf>
    <xf numFmtId="0" fontId="3" fillId="0" borderId="60"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20" xfId="0" applyFont="1" applyFill="1" applyBorder="1" applyAlignment="1">
      <alignment horizontal="center" vertical="center"/>
    </xf>
    <xf numFmtId="0" fontId="5" fillId="3" borderId="86" xfId="0" applyFont="1" applyFill="1" applyBorder="1" applyAlignment="1" applyProtection="1">
      <alignment horizontal="center" vertical="center"/>
      <protection locked="0"/>
    </xf>
    <xf numFmtId="0" fontId="5" fillId="3" borderId="87" xfId="0" applyFont="1" applyFill="1" applyBorder="1" applyAlignment="1" applyProtection="1">
      <alignment horizontal="center" vertical="center"/>
      <protection locked="0"/>
    </xf>
    <xf numFmtId="178" fontId="5" fillId="3" borderId="38" xfId="0" applyNumberFormat="1" applyFont="1" applyFill="1" applyBorder="1" applyAlignment="1" applyProtection="1">
      <alignment horizontal="center" vertical="center"/>
      <protection locked="0"/>
    </xf>
    <xf numFmtId="178" fontId="5" fillId="3" borderId="45" xfId="0" applyNumberFormat="1" applyFont="1" applyFill="1" applyBorder="1" applyAlignment="1" applyProtection="1">
      <alignment horizontal="center" vertical="center"/>
      <protection locked="0"/>
    </xf>
    <xf numFmtId="176" fontId="5" fillId="3" borderId="38" xfId="0" applyNumberFormat="1" applyFont="1" applyFill="1" applyBorder="1" applyAlignment="1" applyProtection="1">
      <alignment horizontal="center" vertical="center"/>
      <protection locked="0"/>
    </xf>
    <xf numFmtId="176" fontId="5" fillId="3" borderId="45" xfId="0" applyNumberFormat="1" applyFont="1" applyFill="1" applyBorder="1" applyAlignment="1" applyProtection="1">
      <alignment horizontal="center" vertical="center"/>
      <protection locked="0"/>
    </xf>
    <xf numFmtId="0" fontId="3" fillId="0" borderId="21" xfId="0" applyFont="1" applyFill="1" applyBorder="1" applyAlignment="1">
      <alignment horizontal="center" vertical="center"/>
    </xf>
    <xf numFmtId="0" fontId="3" fillId="0" borderId="78" xfId="0" applyFont="1" applyFill="1" applyBorder="1" applyAlignment="1">
      <alignment horizontal="center" vertical="center"/>
    </xf>
    <xf numFmtId="0" fontId="5" fillId="3" borderId="37" xfId="0" applyFont="1" applyFill="1" applyBorder="1" applyAlignment="1" applyProtection="1">
      <alignment horizontal="center" vertical="center"/>
      <protection locked="0"/>
    </xf>
    <xf numFmtId="0" fontId="5" fillId="3" borderId="45"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0" fontId="5" fillId="3" borderId="82" xfId="0" applyFont="1" applyFill="1" applyBorder="1" applyAlignment="1" applyProtection="1">
      <alignment horizontal="center" vertical="center"/>
      <protection locked="0"/>
    </xf>
    <xf numFmtId="176" fontId="5" fillId="3" borderId="82" xfId="0"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176" fontId="5" fillId="3" borderId="53" xfId="0" applyNumberFormat="1" applyFont="1" applyFill="1" applyBorder="1" applyAlignment="1" applyProtection="1">
      <alignment horizontal="center" vertical="center"/>
      <protection locked="0"/>
    </xf>
    <xf numFmtId="176" fontId="5" fillId="3" borderId="4" xfId="0" applyNumberFormat="1" applyFont="1" applyFill="1" applyBorder="1" applyAlignment="1" applyProtection="1">
      <alignment horizontal="center" vertical="center"/>
      <protection locked="0"/>
    </xf>
    <xf numFmtId="176" fontId="5" fillId="3" borderId="81" xfId="0" applyNumberFormat="1" applyFont="1" applyFill="1" applyBorder="1" applyAlignment="1" applyProtection="1">
      <alignment horizontal="center" vertical="center"/>
      <protection locked="0"/>
    </xf>
    <xf numFmtId="176" fontId="5" fillId="3" borderId="1" xfId="0" applyNumberFormat="1" applyFont="1" applyFill="1" applyBorder="1" applyAlignment="1" applyProtection="1">
      <alignment horizontal="center" vertical="center"/>
      <protection locked="0"/>
    </xf>
    <xf numFmtId="2" fontId="22" fillId="0" borderId="0" xfId="0" applyNumberFormat="1" applyFont="1" applyFill="1" applyAlignment="1">
      <alignment horizontal="center" vertical="center"/>
    </xf>
    <xf numFmtId="0" fontId="3" fillId="0" borderId="0" xfId="0" applyFont="1" applyFill="1" applyAlignment="1">
      <alignment horizontal="center" vertical="center"/>
    </xf>
    <xf numFmtId="0" fontId="5" fillId="3" borderId="24" xfId="0" applyFont="1" applyFill="1" applyBorder="1" applyAlignment="1" applyProtection="1">
      <alignment horizontal="center" vertical="center"/>
      <protection locked="0"/>
    </xf>
    <xf numFmtId="0" fontId="5" fillId="3" borderId="79"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176" fontId="5" fillId="3" borderId="54" xfId="0" applyNumberFormat="1" applyFont="1" applyFill="1" applyBorder="1" applyAlignment="1" applyProtection="1">
      <alignment horizontal="center" vertical="center"/>
      <protection locked="0"/>
    </xf>
    <xf numFmtId="176" fontId="5" fillId="3" borderId="79" xfId="0" applyNumberFormat="1" applyFont="1" applyFill="1" applyBorder="1" applyAlignment="1" applyProtection="1">
      <alignment horizontal="center" vertical="center"/>
      <protection locked="0"/>
    </xf>
    <xf numFmtId="176" fontId="5" fillId="3" borderId="51" xfId="0" applyNumberFormat="1" applyFont="1"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5" fillId="0" borderId="23" xfId="0" applyFont="1" applyFill="1" applyBorder="1" applyAlignment="1" applyProtection="1">
      <alignment horizontal="center" vertical="center"/>
      <protection locked="0"/>
    </xf>
    <xf numFmtId="176" fontId="5" fillId="3" borderId="88" xfId="0" applyNumberFormat="1" applyFont="1" applyFill="1" applyBorder="1" applyAlignment="1" applyProtection="1">
      <alignment horizontal="center" vertical="center"/>
      <protection locked="0"/>
    </xf>
    <xf numFmtId="176" fontId="5" fillId="3" borderId="87" xfId="0" applyNumberFormat="1" applyFont="1" applyFill="1" applyBorder="1" applyAlignment="1" applyProtection="1">
      <alignment horizontal="center" vertical="center"/>
      <protection locked="0"/>
    </xf>
    <xf numFmtId="0" fontId="5" fillId="0" borderId="87" xfId="0" applyFont="1" applyFill="1" applyBorder="1" applyAlignment="1" applyProtection="1">
      <alignment horizontal="center" vertical="center"/>
      <protection locked="0"/>
    </xf>
    <xf numFmtId="0" fontId="5" fillId="0" borderId="90" xfId="0" applyFont="1" applyFill="1" applyBorder="1" applyAlignment="1" applyProtection="1">
      <alignment horizontal="center" vertical="center"/>
      <protection locked="0"/>
    </xf>
    <xf numFmtId="0" fontId="5" fillId="3" borderId="46"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0" borderId="4" xfId="0" applyFont="1" applyFill="1" applyBorder="1" applyAlignment="1" applyProtection="1">
      <alignment horizontal="center" vertical="center"/>
      <protection locked="0"/>
    </xf>
    <xf numFmtId="0" fontId="5" fillId="0" borderId="13"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wrapText="1"/>
    </xf>
    <xf numFmtId="0" fontId="0" fillId="0" borderId="0" xfId="0" applyAlignment="1" applyProtection="1">
      <alignment horizontal="center" vertical="center"/>
    </xf>
    <xf numFmtId="0" fontId="0" fillId="0" borderId="14" xfId="0" applyFont="1" applyFill="1" applyBorder="1" applyAlignment="1" applyProtection="1">
      <alignment horizontal="center" vertical="center"/>
    </xf>
    <xf numFmtId="0" fontId="3" fillId="0" borderId="14" xfId="0" applyFont="1" applyFill="1" applyBorder="1" applyAlignment="1" applyProtection="1">
      <alignment horizontal="center" vertical="center" wrapText="1"/>
    </xf>
    <xf numFmtId="0" fontId="7" fillId="0" borderId="0" xfId="0" applyFont="1" applyFill="1" applyAlignment="1" applyProtection="1">
      <alignment horizontal="center" vertical="center" wrapText="1"/>
    </xf>
    <xf numFmtId="0" fontId="7" fillId="0" borderId="0" xfId="0" applyFont="1" applyFill="1" applyAlignment="1" applyProtection="1">
      <alignment horizontal="center" vertical="center"/>
    </xf>
    <xf numFmtId="2" fontId="22" fillId="0" borderId="0" xfId="0" applyNumberFormat="1" applyFont="1" applyFill="1" applyAlignment="1" applyProtection="1">
      <alignment horizontal="center" vertical="center"/>
    </xf>
    <xf numFmtId="0" fontId="5" fillId="0" borderId="68" xfId="0" applyFont="1" applyFill="1" applyBorder="1" applyAlignment="1" applyProtection="1">
      <alignment horizontal="center" vertical="center"/>
    </xf>
    <xf numFmtId="0" fontId="5" fillId="0" borderId="58" xfId="0" applyFont="1" applyFill="1" applyBorder="1" applyAlignment="1" applyProtection="1">
      <alignment horizontal="center" vertical="center"/>
    </xf>
    <xf numFmtId="0" fontId="5" fillId="0" borderId="74"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35" xfId="0" applyFont="1" applyFill="1" applyBorder="1" applyAlignment="1" applyProtection="1">
      <alignment horizontal="center" vertical="center"/>
    </xf>
    <xf numFmtId="0" fontId="5" fillId="0" borderId="33" xfId="0" applyFont="1" applyFill="1" applyBorder="1" applyAlignment="1" applyProtection="1">
      <alignment horizontal="center" vertical="center"/>
    </xf>
    <xf numFmtId="0" fontId="5" fillId="0" borderId="12" xfId="0" applyFont="1" applyFill="1" applyBorder="1" applyAlignment="1" applyProtection="1">
      <alignment horizontal="center" vertical="center" wrapText="1" shrinkToFit="1"/>
    </xf>
    <xf numFmtId="0" fontId="5" fillId="0" borderId="35" xfId="0" applyFont="1" applyFill="1" applyBorder="1" applyAlignment="1" applyProtection="1">
      <alignment horizontal="center" vertical="center" wrapText="1" shrinkToFit="1"/>
    </xf>
    <xf numFmtId="0" fontId="5" fillId="0" borderId="33" xfId="0" applyFont="1" applyFill="1" applyBorder="1" applyAlignment="1" applyProtection="1">
      <alignment horizontal="center" vertical="center" wrapText="1" shrinkToFit="1"/>
    </xf>
    <xf numFmtId="0" fontId="5" fillId="0" borderId="12" xfId="0" applyFont="1" applyFill="1" applyBorder="1" applyAlignment="1" applyProtection="1">
      <alignment horizontal="center" vertical="center" wrapText="1"/>
    </xf>
    <xf numFmtId="0" fontId="5" fillId="0" borderId="35" xfId="0" applyFont="1" applyFill="1" applyBorder="1" applyAlignment="1" applyProtection="1">
      <alignment horizontal="center" vertical="center" wrapText="1"/>
    </xf>
    <xf numFmtId="0" fontId="5" fillId="0" borderId="33" xfId="0" applyFont="1" applyFill="1" applyBorder="1" applyAlignment="1" applyProtection="1">
      <alignment horizontal="center" vertical="center" wrapText="1"/>
    </xf>
    <xf numFmtId="0" fontId="13" fillId="0" borderId="12" xfId="0" applyFont="1" applyFill="1" applyBorder="1" applyAlignment="1" applyProtection="1">
      <alignment horizontal="center" vertical="center" wrapText="1"/>
    </xf>
    <xf numFmtId="0" fontId="13" fillId="0" borderId="35" xfId="0" applyFont="1" applyFill="1" applyBorder="1" applyAlignment="1" applyProtection="1">
      <alignment horizontal="center" vertical="center" wrapText="1"/>
    </xf>
    <xf numFmtId="0" fontId="13" fillId="0" borderId="33" xfId="0" applyFont="1" applyFill="1" applyBorder="1" applyAlignment="1" applyProtection="1">
      <alignment horizontal="center" vertical="center" wrapText="1"/>
    </xf>
    <xf numFmtId="0" fontId="5" fillId="0" borderId="30" xfId="0" applyFont="1" applyFill="1" applyBorder="1" applyAlignment="1" applyProtection="1">
      <alignment horizontal="center" vertical="center" shrinkToFit="1"/>
    </xf>
    <xf numFmtId="0" fontId="5" fillId="0" borderId="3" xfId="0" applyFont="1" applyFill="1" applyBorder="1" applyAlignment="1" applyProtection="1">
      <alignment horizontal="center" vertical="center" shrinkToFit="1"/>
    </xf>
    <xf numFmtId="0" fontId="5" fillId="0" borderId="49" xfId="0" applyFont="1" applyFill="1" applyBorder="1" applyAlignment="1" applyProtection="1">
      <alignment horizontal="center" vertical="center" shrinkToFit="1"/>
    </xf>
    <xf numFmtId="0" fontId="5" fillId="0" borderId="75" xfId="0" applyFont="1" applyFill="1" applyBorder="1" applyAlignment="1" applyProtection="1">
      <alignment horizontal="center" vertical="center" textRotation="255" wrapText="1"/>
    </xf>
    <xf numFmtId="0" fontId="5" fillId="0" borderId="33" xfId="0" applyFont="1" applyFill="1" applyBorder="1" applyAlignment="1" applyProtection="1">
      <alignment horizontal="center" vertical="center" textRotation="255" wrapText="1"/>
    </xf>
    <xf numFmtId="0" fontId="5" fillId="0" borderId="47" xfId="0" applyFont="1" applyFill="1" applyBorder="1" applyAlignment="1" applyProtection="1">
      <alignment horizontal="center" vertical="center" wrapText="1"/>
    </xf>
    <xf numFmtId="0" fontId="5" fillId="0" borderId="2" xfId="0" applyFont="1" applyFill="1" applyBorder="1" applyAlignment="1" applyProtection="1">
      <alignment horizontal="center" vertical="center" wrapText="1"/>
    </xf>
    <xf numFmtId="0" fontId="5" fillId="0" borderId="26" xfId="0" applyFont="1" applyFill="1" applyBorder="1" applyAlignment="1" applyProtection="1">
      <alignment horizontal="center" vertical="center" wrapText="1"/>
    </xf>
    <xf numFmtId="0" fontId="13" fillId="0" borderId="5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13" fillId="0" borderId="96"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wrapText="1"/>
    </xf>
    <xf numFmtId="184" fontId="5" fillId="0" borderId="29" xfId="0" applyNumberFormat="1" applyFont="1" applyFill="1" applyBorder="1" applyAlignment="1" applyProtection="1">
      <alignment horizontal="center" vertical="center"/>
    </xf>
    <xf numFmtId="184" fontId="5" fillId="0" borderId="31" xfId="0" applyNumberFormat="1" applyFont="1" applyFill="1" applyBorder="1" applyAlignment="1" applyProtection="1">
      <alignment horizontal="center" vertical="center"/>
    </xf>
    <xf numFmtId="184" fontId="5" fillId="0" borderId="16" xfId="0" applyNumberFormat="1" applyFont="1" applyFill="1" applyBorder="1" applyAlignment="1" applyProtection="1">
      <alignment horizontal="center" vertical="center"/>
    </xf>
    <xf numFmtId="184" fontId="5" fillId="0" borderId="18" xfId="0" applyNumberFormat="1" applyFont="1" applyFill="1" applyBorder="1" applyAlignment="1" applyProtection="1">
      <alignment horizontal="center" vertical="center"/>
    </xf>
    <xf numFmtId="0" fontId="6" fillId="0" borderId="46" xfId="0" applyFont="1" applyFill="1" applyBorder="1" applyAlignment="1" applyProtection="1">
      <alignment horizontal="center" vertical="center"/>
    </xf>
    <xf numFmtId="0" fontId="6" fillId="0" borderId="50" xfId="0" applyFont="1" applyFill="1" applyBorder="1" applyAlignment="1" applyProtection="1">
      <alignment horizontal="center" vertical="center"/>
    </xf>
    <xf numFmtId="0" fontId="6" fillId="0" borderId="32" xfId="0" applyFont="1" applyFill="1" applyBorder="1" applyAlignment="1" applyProtection="1">
      <alignment horizontal="center" vertical="center"/>
    </xf>
    <xf numFmtId="0" fontId="6" fillId="0" borderId="51" xfId="0" applyFont="1" applyFill="1" applyBorder="1" applyAlignment="1" applyProtection="1">
      <alignment horizontal="center" vertical="center"/>
    </xf>
    <xf numFmtId="0" fontId="5" fillId="0" borderId="21" xfId="0" applyFont="1" applyFill="1" applyBorder="1" applyAlignment="1" applyProtection="1">
      <alignment horizontal="center" vertical="center"/>
    </xf>
    <xf numFmtId="0" fontId="5" fillId="0" borderId="78" xfId="0" applyFont="1" applyFill="1" applyBorder="1" applyAlignment="1" applyProtection="1">
      <alignment horizontal="center" vertical="center"/>
    </xf>
    <xf numFmtId="0" fontId="5" fillId="0" borderId="57" xfId="0" applyFont="1" applyFill="1" applyBorder="1" applyAlignment="1" applyProtection="1">
      <alignment horizontal="center" vertical="center" wrapText="1"/>
    </xf>
    <xf numFmtId="0" fontId="5" fillId="0" borderId="34" xfId="0" applyFont="1" applyFill="1" applyBorder="1" applyAlignment="1" applyProtection="1">
      <alignment horizontal="center" vertical="center" wrapText="1"/>
    </xf>
    <xf numFmtId="10" fontId="5" fillId="0" borderId="29" xfId="3" applyNumberFormat="1" applyFont="1" applyFill="1" applyBorder="1" applyAlignment="1" applyProtection="1">
      <alignment horizontal="center" vertical="center"/>
    </xf>
    <xf numFmtId="10" fontId="5" fillId="0" borderId="16" xfId="3" applyNumberFormat="1" applyFont="1" applyFill="1" applyBorder="1" applyAlignment="1" applyProtection="1">
      <alignment horizontal="center" vertical="center"/>
    </xf>
    <xf numFmtId="0" fontId="3" fillId="0" borderId="6" xfId="0" applyFont="1" applyFill="1" applyBorder="1" applyAlignment="1" applyProtection="1">
      <alignment horizontal="center" vertical="center"/>
    </xf>
    <xf numFmtId="0" fontId="3" fillId="0" borderId="3" xfId="0" applyFont="1" applyFill="1" applyBorder="1" applyAlignment="1" applyProtection="1">
      <alignment horizontal="center" vertical="center"/>
    </xf>
    <xf numFmtId="0" fontId="3" fillId="0" borderId="49" xfId="0" applyFont="1" applyFill="1" applyBorder="1" applyAlignment="1" applyProtection="1">
      <alignment horizontal="center" vertical="center"/>
    </xf>
    <xf numFmtId="0" fontId="3" fillId="0" borderId="5" xfId="0" applyFont="1" applyFill="1" applyBorder="1" applyAlignment="1" applyProtection="1">
      <alignment horizontal="center" vertical="center"/>
    </xf>
    <xf numFmtId="0" fontId="3" fillId="0" borderId="8" xfId="0" applyFont="1" applyFill="1" applyBorder="1" applyAlignment="1" applyProtection="1">
      <alignment horizontal="center" vertical="center"/>
    </xf>
    <xf numFmtId="0" fontId="3" fillId="0" borderId="22" xfId="0" applyFont="1" applyFill="1" applyBorder="1" applyAlignment="1" applyProtection="1">
      <alignment horizontal="center" vertical="center"/>
    </xf>
    <xf numFmtId="0" fontId="5" fillId="0" borderId="31" xfId="0" applyFont="1" applyFill="1" applyBorder="1" applyAlignment="1" applyProtection="1">
      <alignment horizontal="center" vertical="center" wrapText="1"/>
    </xf>
    <xf numFmtId="0" fontId="5" fillId="0" borderId="18" xfId="0" applyFont="1" applyFill="1" applyBorder="1" applyAlignment="1" applyProtection="1">
      <alignment horizontal="center" vertical="center"/>
    </xf>
    <xf numFmtId="0" fontId="6" fillId="0" borderId="92" xfId="0" applyFont="1" applyFill="1" applyBorder="1" applyAlignment="1" applyProtection="1">
      <alignment horizontal="center" vertical="center"/>
    </xf>
    <xf numFmtId="0" fontId="6" fillId="0" borderId="29" xfId="0" applyFont="1" applyFill="1" applyBorder="1" applyAlignment="1" applyProtection="1">
      <alignment horizontal="center" vertical="center"/>
    </xf>
    <xf numFmtId="0" fontId="6" fillId="0" borderId="94"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0" fontId="5" fillId="14" borderId="40" xfId="0" applyFont="1" applyFill="1" applyBorder="1" applyAlignment="1" applyProtection="1">
      <alignment horizontal="center" vertical="center" shrinkToFit="1"/>
      <protection locked="0"/>
    </xf>
    <xf numFmtId="0" fontId="5" fillId="14" borderId="42" xfId="0" applyFont="1" applyFill="1" applyBorder="1" applyAlignment="1" applyProtection="1">
      <alignment horizontal="center" vertical="center" shrinkToFit="1"/>
      <protection locked="0"/>
    </xf>
    <xf numFmtId="178" fontId="5" fillId="3" borderId="40" xfId="0" applyNumberFormat="1" applyFont="1" applyFill="1" applyBorder="1" applyAlignment="1" applyProtection="1">
      <alignment horizontal="center" vertical="center" shrinkToFit="1"/>
      <protection locked="0"/>
    </xf>
    <xf numFmtId="178" fontId="5" fillId="3" borderId="84" xfId="0" applyNumberFormat="1" applyFont="1" applyFill="1" applyBorder="1" applyAlignment="1" applyProtection="1">
      <alignment horizontal="center" vertical="center" shrinkToFit="1"/>
      <protection locked="0"/>
    </xf>
    <xf numFmtId="180" fontId="5" fillId="0" borderId="28" xfId="0" applyNumberFormat="1" applyFont="1" applyBorder="1" applyAlignment="1" applyProtection="1">
      <alignment horizontal="center" vertical="center"/>
    </xf>
    <xf numFmtId="180" fontId="5" fillId="0" borderId="40" xfId="0" applyNumberFormat="1" applyFont="1" applyBorder="1" applyAlignment="1" applyProtection="1">
      <alignment horizontal="center" vertical="center"/>
    </xf>
    <xf numFmtId="0" fontId="5" fillId="0" borderId="5" xfId="0" applyFont="1" applyFill="1" applyBorder="1" applyAlignment="1" applyProtection="1">
      <alignment horizontal="center" vertical="center" wrapText="1"/>
    </xf>
    <xf numFmtId="0" fontId="5" fillId="0" borderId="8" xfId="0" applyFont="1" applyFill="1" applyBorder="1" applyAlignment="1" applyProtection="1">
      <alignment horizontal="center" vertical="center" wrapText="1"/>
    </xf>
    <xf numFmtId="0" fontId="5" fillId="0" borderId="22" xfId="0" applyFont="1" applyFill="1" applyBorder="1" applyAlignment="1" applyProtection="1">
      <alignment horizontal="center" vertical="center" wrapText="1"/>
    </xf>
    <xf numFmtId="180" fontId="5" fillId="0" borderId="48" xfId="0" applyNumberFormat="1" applyFont="1" applyFill="1" applyBorder="1" applyAlignment="1" applyProtection="1">
      <alignment horizontal="center" vertical="center"/>
    </xf>
    <xf numFmtId="0" fontId="5" fillId="3" borderId="40" xfId="0" applyFont="1" applyFill="1" applyBorder="1" applyAlignment="1" applyProtection="1">
      <alignment horizontal="center" vertical="center"/>
      <protection locked="0"/>
    </xf>
    <xf numFmtId="0" fontId="5" fillId="3" borderId="77"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shrinkToFit="1"/>
      <protection locked="0"/>
    </xf>
    <xf numFmtId="0" fontId="5" fillId="3" borderId="42" xfId="0" applyFont="1" applyFill="1" applyBorder="1" applyAlignment="1" applyProtection="1">
      <alignment horizontal="center" vertical="center" shrinkToFit="1"/>
      <protection locked="0"/>
    </xf>
    <xf numFmtId="0" fontId="6" fillId="0" borderId="21" xfId="0" applyFont="1" applyFill="1" applyBorder="1" applyAlignment="1" applyProtection="1">
      <alignment horizontal="center" vertical="center"/>
    </xf>
    <xf numFmtId="0" fontId="6" fillId="0" borderId="19" xfId="0" applyFont="1" applyFill="1" applyBorder="1" applyAlignment="1" applyProtection="1">
      <alignment horizontal="center" vertical="center"/>
    </xf>
    <xf numFmtId="0" fontId="6" fillId="0" borderId="78" xfId="0" applyFont="1" applyFill="1" applyBorder="1" applyAlignment="1" applyProtection="1">
      <alignment horizontal="center" vertical="center"/>
    </xf>
    <xf numFmtId="0" fontId="5" fillId="0" borderId="46"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5" fillId="0" borderId="50" xfId="0" applyFont="1" applyFill="1" applyBorder="1" applyAlignment="1" applyProtection="1">
      <alignment horizontal="center" vertical="center" wrapText="1"/>
    </xf>
    <xf numFmtId="0" fontId="5" fillId="0" borderId="60" xfId="0" applyFont="1" applyFill="1" applyBorder="1" applyAlignment="1" applyProtection="1">
      <alignment horizontal="center" vertical="center" wrapText="1"/>
    </xf>
    <xf numFmtId="0" fontId="5" fillId="0" borderId="19" xfId="0" applyFont="1" applyFill="1" applyBorder="1" applyAlignment="1" applyProtection="1">
      <alignment horizontal="center" vertical="center" wrapText="1"/>
    </xf>
    <xf numFmtId="0" fontId="5" fillId="0" borderId="20" xfId="0" applyFont="1" applyFill="1" applyBorder="1" applyAlignment="1" applyProtection="1">
      <alignment horizontal="center" vertical="center" wrapText="1"/>
    </xf>
    <xf numFmtId="180" fontId="5" fillId="0" borderId="54" xfId="0" applyNumberFormat="1"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5" fillId="0" borderId="23" xfId="0" applyFont="1" applyFill="1" applyBorder="1" applyAlignment="1" applyProtection="1">
      <alignment horizontal="center" vertical="center"/>
    </xf>
    <xf numFmtId="0" fontId="5" fillId="14" borderId="55" xfId="0" applyFont="1" applyFill="1" applyBorder="1" applyAlignment="1" applyProtection="1">
      <alignment horizontal="center" vertical="center" shrinkToFit="1"/>
      <protection locked="0"/>
    </xf>
    <xf numFmtId="0" fontId="5" fillId="14" borderId="44" xfId="0" applyFont="1" applyFill="1" applyBorder="1" applyAlignment="1" applyProtection="1">
      <alignment horizontal="center" vertical="center" shrinkToFit="1"/>
      <protection locked="0"/>
    </xf>
    <xf numFmtId="178" fontId="5" fillId="3" borderId="55" xfId="0" applyNumberFormat="1" applyFont="1" applyFill="1" applyBorder="1" applyAlignment="1" applyProtection="1">
      <alignment horizontal="center" vertical="center" shrinkToFit="1"/>
      <protection locked="0"/>
    </xf>
    <xf numFmtId="178" fontId="5" fillId="3" borderId="83" xfId="0" applyNumberFormat="1" applyFont="1" applyFill="1" applyBorder="1" applyAlignment="1" applyProtection="1">
      <alignment horizontal="center" vertical="center" shrinkToFit="1"/>
      <protection locked="0"/>
    </xf>
    <xf numFmtId="180" fontId="5" fillId="0" borderId="55" xfId="0" applyNumberFormat="1" applyFont="1" applyBorder="1" applyAlignment="1" applyProtection="1">
      <alignment horizontal="center" vertical="center"/>
    </xf>
    <xf numFmtId="180" fontId="5" fillId="0" borderId="82" xfId="0" applyNumberFormat="1" applyFont="1" applyBorder="1" applyAlignment="1" applyProtection="1">
      <alignment horizontal="center" vertical="center"/>
    </xf>
    <xf numFmtId="0" fontId="5" fillId="3" borderId="55"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shrinkToFit="1"/>
      <protection locked="0"/>
    </xf>
    <xf numFmtId="0" fontId="5" fillId="3" borderId="44" xfId="0" applyFont="1" applyFill="1" applyBorder="1" applyAlignment="1" applyProtection="1">
      <alignment horizontal="center" vertical="center" shrinkToFit="1"/>
      <protection locked="0"/>
    </xf>
    <xf numFmtId="0" fontId="5" fillId="14" borderId="38" xfId="0" applyFont="1" applyFill="1" applyBorder="1" applyAlignment="1" applyProtection="1">
      <alignment horizontal="center" vertical="center" shrinkToFit="1"/>
      <protection locked="0"/>
    </xf>
    <xf numFmtId="0" fontId="5" fillId="14" borderId="45" xfId="0" applyFont="1" applyFill="1" applyBorder="1" applyAlignment="1" applyProtection="1">
      <alignment horizontal="center" vertical="center" shrinkToFit="1"/>
      <protection locked="0"/>
    </xf>
    <xf numFmtId="178" fontId="5" fillId="3" borderId="53" xfId="0" applyNumberFormat="1" applyFont="1" applyFill="1" applyBorder="1" applyAlignment="1" applyProtection="1">
      <alignment horizontal="center" vertical="center" shrinkToFit="1"/>
      <protection locked="0"/>
    </xf>
    <xf numFmtId="178" fontId="5" fillId="3" borderId="13" xfId="0" applyNumberFormat="1" applyFont="1" applyFill="1" applyBorder="1" applyAlignment="1" applyProtection="1">
      <alignment horizontal="center" vertical="center" shrinkToFit="1"/>
      <protection locked="0"/>
    </xf>
    <xf numFmtId="180" fontId="5" fillId="0" borderId="12" xfId="0" applyNumberFormat="1" applyFont="1" applyBorder="1" applyAlignment="1" applyProtection="1">
      <alignment horizontal="center" vertical="center"/>
    </xf>
    <xf numFmtId="180" fontId="5" fillId="0" borderId="53" xfId="0" applyNumberFormat="1" applyFont="1" applyBorder="1" applyAlignment="1" applyProtection="1">
      <alignment horizontal="center" vertical="center"/>
    </xf>
    <xf numFmtId="180" fontId="5" fillId="0" borderId="52" xfId="0" applyNumberFormat="1" applyFont="1" applyBorder="1" applyAlignment="1" applyProtection="1">
      <alignment horizontal="center" vertical="center"/>
    </xf>
    <xf numFmtId="0" fontId="5" fillId="3" borderId="38" xfId="0" applyFont="1" applyFill="1" applyBorder="1" applyAlignment="1" applyProtection="1">
      <alignment horizontal="center" vertical="center"/>
      <protection locked="0"/>
    </xf>
    <xf numFmtId="0" fontId="5" fillId="3" borderId="91" xfId="0" applyFont="1" applyFill="1" applyBorder="1" applyAlignment="1" applyProtection="1">
      <alignment horizontal="center" vertical="center"/>
      <protection locked="0"/>
    </xf>
    <xf numFmtId="0" fontId="3" fillId="0" borderId="53" xfId="0" applyFont="1" applyBorder="1" applyAlignment="1" applyProtection="1">
      <alignment horizontal="center" wrapText="1"/>
    </xf>
    <xf numFmtId="0" fontId="3" fillId="0" borderId="50" xfId="0" applyFont="1" applyBorder="1" applyAlignment="1" applyProtection="1">
      <alignment horizontal="center" wrapText="1"/>
    </xf>
    <xf numFmtId="0" fontId="3" fillId="0" borderId="81" xfId="0" applyFont="1" applyBorder="1" applyAlignment="1" applyProtection="1">
      <alignment horizontal="center" wrapText="1"/>
    </xf>
    <xf numFmtId="0" fontId="3" fillId="0" borderId="51" xfId="0" applyFont="1" applyBorder="1" applyAlignment="1" applyProtection="1">
      <alignment horizontal="center" wrapText="1"/>
    </xf>
    <xf numFmtId="0" fontId="3" fillId="0" borderId="53" xfId="0" applyFont="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3" fillId="0" borderId="81" xfId="0" applyFont="1" applyBorder="1" applyAlignment="1" applyProtection="1">
      <alignment horizontal="center" vertical="center" wrapText="1"/>
    </xf>
    <xf numFmtId="0" fontId="3" fillId="0" borderId="25" xfId="0" applyFont="1" applyBorder="1" applyAlignment="1" applyProtection="1">
      <alignment horizontal="center" vertical="center" wrapText="1"/>
    </xf>
    <xf numFmtId="0" fontId="3" fillId="0" borderId="29" xfId="0" applyFont="1" applyBorder="1" applyAlignment="1" applyProtection="1">
      <alignment horizontal="center" vertical="center" wrapText="1"/>
    </xf>
    <xf numFmtId="0" fontId="3" fillId="0" borderId="30" xfId="0" applyFont="1" applyBorder="1" applyAlignment="1" applyProtection="1">
      <alignment horizontal="center" vertical="center"/>
    </xf>
    <xf numFmtId="0" fontId="3" fillId="0" borderId="16" xfId="0" applyFont="1" applyBorder="1" applyAlignment="1" applyProtection="1">
      <alignment horizontal="center" vertical="center"/>
    </xf>
    <xf numFmtId="0" fontId="3" fillId="0" borderId="48" xfId="0" applyFont="1" applyBorder="1" applyAlignment="1" applyProtection="1">
      <alignment horizontal="center" vertical="center"/>
    </xf>
    <xf numFmtId="0" fontId="3" fillId="0" borderId="0" xfId="0" applyFont="1" applyAlignment="1" applyProtection="1">
      <alignment horizontal="center" vertical="center"/>
    </xf>
    <xf numFmtId="0" fontId="5" fillId="3" borderId="38" xfId="0" applyFont="1" applyFill="1" applyBorder="1" applyAlignment="1" applyProtection="1">
      <alignment horizontal="center" vertical="center" shrinkToFit="1"/>
      <protection locked="0"/>
    </xf>
    <xf numFmtId="0" fontId="5" fillId="3" borderId="45" xfId="0" applyFont="1" applyFill="1" applyBorder="1" applyAlignment="1" applyProtection="1">
      <alignment horizontal="center" vertical="center" shrinkToFit="1"/>
      <protection locked="0"/>
    </xf>
    <xf numFmtId="0" fontId="3" fillId="0" borderId="53"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0" xfId="0" applyFont="1" applyBorder="1" applyAlignment="1" applyProtection="1">
      <alignment horizontal="center" vertical="center"/>
    </xf>
    <xf numFmtId="0" fontId="3" fillId="0" borderId="81" xfId="0" applyFont="1" applyBorder="1" applyAlignment="1" applyProtection="1">
      <alignment horizontal="center" vertical="center"/>
    </xf>
    <xf numFmtId="0" fontId="3" fillId="0" borderId="1" xfId="0" applyFont="1" applyBorder="1" applyAlignment="1" applyProtection="1">
      <alignment horizontal="center" vertical="center"/>
    </xf>
    <xf numFmtId="0" fontId="3" fillId="0" borderId="51" xfId="0" applyFont="1" applyBorder="1" applyAlignment="1" applyProtection="1">
      <alignment horizontal="center" vertical="center"/>
    </xf>
    <xf numFmtId="0" fontId="3" fillId="0" borderId="50" xfId="0" applyFont="1" applyBorder="1" applyAlignment="1" applyProtection="1">
      <alignment horizontal="center" vertical="center" wrapText="1"/>
    </xf>
    <xf numFmtId="0" fontId="3" fillId="0" borderId="51" xfId="0" applyFont="1" applyBorder="1" applyAlignment="1" applyProtection="1">
      <alignment horizontal="center" vertical="center" wrapText="1"/>
    </xf>
    <xf numFmtId="2" fontId="22" fillId="0" borderId="0" xfId="0" applyNumberFormat="1" applyFont="1" applyAlignment="1" applyProtection="1">
      <alignment horizontal="center" vertical="center"/>
    </xf>
    <xf numFmtId="0" fontId="3" fillId="0" borderId="48" xfId="0" applyFont="1" applyFill="1" applyBorder="1" applyAlignment="1" applyProtection="1">
      <alignment horizontal="center" vertical="center"/>
    </xf>
    <xf numFmtId="0" fontId="6" fillId="3" borderId="8" xfId="0" applyFont="1" applyFill="1" applyBorder="1" applyAlignment="1" applyProtection="1">
      <alignment vertical="center"/>
      <protection locked="0"/>
    </xf>
    <xf numFmtId="0" fontId="6" fillId="3" borderId="9" xfId="0" applyFont="1" applyFill="1" applyBorder="1" applyAlignment="1" applyProtection="1">
      <alignment vertical="center"/>
      <protection locked="0"/>
    </xf>
    <xf numFmtId="0" fontId="5"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0" fillId="0" borderId="2" xfId="0" applyBorder="1" applyAlignment="1">
      <alignment horizontal="center" vertical="center"/>
    </xf>
    <xf numFmtId="0" fontId="0" fillId="0" borderId="15" xfId="0" applyBorder="1" applyAlignment="1">
      <alignment horizontal="center" vertical="center"/>
    </xf>
    <xf numFmtId="0" fontId="5" fillId="0" borderId="5" xfId="0" applyFont="1" applyBorder="1" applyAlignment="1" applyProtection="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5" fillId="3" borderId="21" xfId="0" applyFont="1" applyFill="1" applyBorder="1" applyAlignment="1" applyProtection="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4" fillId="0" borderId="7"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0" fillId="0" borderId="0" xfId="0" applyBorder="1" applyAlignment="1" applyProtection="1">
      <alignment vertical="center"/>
    </xf>
    <xf numFmtId="0" fontId="0" fillId="0" borderId="0" xfId="0" applyBorder="1" applyAlignment="1">
      <alignment vertical="center"/>
    </xf>
    <xf numFmtId="0" fontId="3" fillId="0" borderId="0" xfId="0" applyFont="1" applyBorder="1" applyAlignment="1" applyProtection="1">
      <alignment horizontal="center" vertical="center"/>
    </xf>
    <xf numFmtId="0" fontId="23" fillId="0" borderId="0" xfId="0" applyFont="1" applyBorder="1" applyAlignment="1" applyProtection="1">
      <alignment horizontal="center" vertical="center"/>
    </xf>
    <xf numFmtId="0" fontId="23" fillId="0" borderId="0" xfId="0" applyFont="1" applyAlignment="1" applyProtection="1">
      <alignment horizontal="center" vertical="center"/>
    </xf>
    <xf numFmtId="0" fontId="24" fillId="0" borderId="0" xfId="0" applyFont="1" applyProtection="1"/>
    <xf numFmtId="0" fontId="23" fillId="0" borderId="14" xfId="0" applyFont="1" applyBorder="1" applyAlignment="1" applyProtection="1">
      <alignment horizontal="center" vertical="center"/>
    </xf>
    <xf numFmtId="0" fontId="23" fillId="0" borderId="0" xfId="0" applyFont="1" applyFill="1" applyBorder="1" applyAlignment="1" applyProtection="1">
      <alignment horizontal="center" vertical="center"/>
    </xf>
    <xf numFmtId="0" fontId="23" fillId="0" borderId="0" xfId="0" applyFont="1" applyAlignment="1">
      <alignment horizontal="center" vertical="center"/>
    </xf>
    <xf numFmtId="0" fontId="23" fillId="8" borderId="36" xfId="0" applyFont="1" applyFill="1" applyBorder="1" applyAlignment="1" applyProtection="1">
      <alignment horizontal="center" vertical="center" wrapText="1"/>
    </xf>
    <xf numFmtId="0" fontId="23" fillId="0" borderId="0" xfId="0" applyFont="1" applyFill="1" applyAlignment="1" applyProtection="1">
      <alignment horizontal="center" vertical="center"/>
    </xf>
    <xf numFmtId="0" fontId="23" fillId="6" borderId="36" xfId="0" applyFont="1" applyFill="1" applyBorder="1" applyAlignment="1" applyProtection="1">
      <alignment horizontal="center" vertical="center" wrapText="1"/>
    </xf>
    <xf numFmtId="0" fontId="23" fillId="0" borderId="14" xfId="0" applyFont="1" applyFill="1" applyBorder="1" applyAlignment="1" applyProtection="1">
      <alignment horizontal="center" vertical="center"/>
    </xf>
    <xf numFmtId="0" fontId="23" fillId="9" borderId="75" xfId="0" applyFont="1" applyFill="1" applyBorder="1" applyAlignment="1" applyProtection="1">
      <alignment horizontal="center" vertical="center" wrapText="1"/>
    </xf>
    <xf numFmtId="0" fontId="23" fillId="9" borderId="14" xfId="0" applyFont="1" applyFill="1" applyBorder="1" applyAlignment="1" applyProtection="1">
      <alignment horizontal="center" vertical="center"/>
    </xf>
    <xf numFmtId="0" fontId="23" fillId="0" borderId="14" xfId="0" applyFont="1" applyBorder="1" applyAlignment="1" applyProtection="1">
      <alignment horizontal="center" vertical="center"/>
    </xf>
    <xf numFmtId="0" fontId="23" fillId="0" borderId="47" xfId="0" applyFont="1" applyBorder="1" applyAlignment="1" applyProtection="1">
      <alignment horizontal="center" vertical="center"/>
    </xf>
    <xf numFmtId="0" fontId="23" fillId="0" borderId="26" xfId="0" applyFont="1" applyBorder="1" applyAlignment="1">
      <alignment horizontal="center" vertical="center"/>
    </xf>
    <xf numFmtId="0" fontId="23" fillId="11" borderId="75" xfId="0" applyFont="1" applyFill="1" applyBorder="1" applyAlignment="1" applyProtection="1">
      <alignment horizontal="center" vertical="center" wrapText="1"/>
    </xf>
    <xf numFmtId="0" fontId="23" fillId="11" borderId="14" xfId="0" applyFont="1" applyFill="1" applyBorder="1" applyAlignment="1" applyProtection="1">
      <alignment horizontal="center" vertical="center" wrapText="1"/>
    </xf>
    <xf numFmtId="0" fontId="23" fillId="10" borderId="14" xfId="0" applyFont="1" applyFill="1" applyBorder="1" applyAlignment="1" applyProtection="1">
      <alignment horizontal="center" vertical="center" wrapText="1"/>
    </xf>
    <xf numFmtId="176" fontId="23" fillId="0" borderId="14" xfId="0" applyNumberFormat="1" applyFont="1" applyFill="1" applyBorder="1" applyAlignment="1" applyProtection="1">
      <alignment horizontal="center" vertical="center"/>
    </xf>
    <xf numFmtId="0" fontId="24" fillId="0" borderId="0" xfId="0" applyFont="1" applyAlignment="1" applyProtection="1">
      <alignment vertical="center"/>
    </xf>
    <xf numFmtId="0" fontId="23" fillId="0" borderId="14" xfId="0" applyFont="1" applyBorder="1" applyAlignment="1">
      <alignment horizontal="center" vertical="center"/>
    </xf>
    <xf numFmtId="0" fontId="23" fillId="0" borderId="17" xfId="0" applyFont="1" applyBorder="1" applyAlignment="1">
      <alignment horizontal="center" vertical="center" wrapText="1"/>
    </xf>
    <xf numFmtId="0" fontId="23" fillId="12" borderId="14" xfId="0" applyFont="1" applyFill="1" applyBorder="1" applyAlignment="1" applyProtection="1">
      <alignment horizontal="center" vertical="center"/>
    </xf>
    <xf numFmtId="0" fontId="23" fillId="13" borderId="14" xfId="0" applyFont="1" applyFill="1" applyBorder="1" applyAlignment="1" applyProtection="1">
      <alignment horizontal="center" vertical="center"/>
    </xf>
    <xf numFmtId="179" fontId="23" fillId="0" borderId="14" xfId="0" applyNumberFormat="1" applyFont="1" applyFill="1" applyBorder="1" applyAlignment="1" applyProtection="1">
      <alignment horizontal="center" vertical="center"/>
    </xf>
    <xf numFmtId="177" fontId="23" fillId="0" borderId="14" xfId="0" applyNumberFormat="1" applyFont="1" applyFill="1" applyBorder="1" applyAlignment="1" applyProtection="1">
      <alignment horizontal="center" vertical="center"/>
    </xf>
    <xf numFmtId="176" fontId="23" fillId="0" borderId="14" xfId="0" applyNumberFormat="1" applyFont="1" applyBorder="1" applyAlignment="1" applyProtection="1">
      <alignment horizontal="center" vertical="center"/>
    </xf>
    <xf numFmtId="178" fontId="23" fillId="11" borderId="14" xfId="0" applyNumberFormat="1" applyFont="1" applyFill="1" applyBorder="1" applyAlignment="1" applyProtection="1">
      <alignment horizontal="center" vertical="center" wrapText="1"/>
    </xf>
    <xf numFmtId="178" fontId="23" fillId="10" borderId="14" xfId="0" applyNumberFormat="1" applyFont="1" applyFill="1" applyBorder="1" applyAlignment="1" applyProtection="1">
      <alignment horizontal="center" vertical="center" wrapText="1"/>
    </xf>
    <xf numFmtId="0" fontId="23" fillId="0" borderId="14" xfId="0" applyNumberFormat="1" applyFont="1" applyBorder="1" applyAlignment="1" applyProtection="1">
      <alignment horizontal="center" vertical="center"/>
    </xf>
    <xf numFmtId="0" fontId="23" fillId="0" borderId="0" xfId="0" applyFont="1" applyAlignment="1" applyProtection="1">
      <alignment horizontal="center" vertical="center"/>
    </xf>
    <xf numFmtId="177" fontId="23" fillId="0" borderId="14" xfId="0" applyNumberFormat="1" applyFont="1" applyBorder="1" applyAlignment="1" applyProtection="1">
      <alignment horizontal="center" vertical="center"/>
    </xf>
    <xf numFmtId="0" fontId="23" fillId="0" borderId="0" xfId="0" applyFont="1" applyBorder="1" applyAlignment="1" applyProtection="1">
      <alignment horizontal="center" vertical="center" wrapText="1"/>
    </xf>
    <xf numFmtId="2" fontId="23" fillId="0" borderId="14" xfId="0" applyNumberFormat="1" applyFont="1" applyBorder="1" applyAlignment="1" applyProtection="1">
      <alignment horizontal="center" vertical="center"/>
    </xf>
    <xf numFmtId="0" fontId="23" fillId="0" borderId="0" xfId="0" applyFont="1" applyFill="1" applyBorder="1" applyAlignment="1" applyProtection="1">
      <alignment horizontal="center" vertical="center"/>
    </xf>
    <xf numFmtId="0" fontId="23" fillId="0" borderId="14" xfId="0" applyFont="1" applyFill="1" applyBorder="1" applyAlignment="1" applyProtection="1">
      <alignment horizontal="center" vertical="center"/>
    </xf>
    <xf numFmtId="0" fontId="23" fillId="0" borderId="47" xfId="0" applyFont="1" applyBorder="1" applyAlignment="1">
      <alignment horizontal="center" vertical="center"/>
    </xf>
    <xf numFmtId="0" fontId="23" fillId="0" borderId="47" xfId="0" applyFont="1" applyFill="1" applyBorder="1" applyAlignment="1" applyProtection="1">
      <alignment horizontal="center" vertical="center"/>
    </xf>
    <xf numFmtId="0" fontId="23" fillId="0" borderId="2" xfId="0" applyFont="1" applyBorder="1" applyAlignment="1">
      <alignment horizontal="center" vertical="center"/>
    </xf>
    <xf numFmtId="0" fontId="23"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47" xfId="0" applyFont="1" applyFill="1" applyBorder="1" applyAlignment="1">
      <alignment horizontal="center" vertical="center"/>
    </xf>
    <xf numFmtId="0" fontId="23" fillId="0" borderId="14" xfId="0" applyFont="1" applyFill="1" applyBorder="1" applyAlignment="1" applyProtection="1">
      <alignment horizontal="center" vertical="center" wrapText="1"/>
    </xf>
    <xf numFmtId="2" fontId="23" fillId="0" borderId="14" xfId="0" applyNumberFormat="1" applyFont="1" applyFill="1" applyBorder="1" applyAlignment="1" applyProtection="1">
      <alignment horizontal="center" vertical="center"/>
    </xf>
    <xf numFmtId="2" fontId="23" fillId="0" borderId="47" xfId="0" applyNumberFormat="1" applyFont="1" applyFill="1" applyBorder="1" applyAlignment="1" applyProtection="1">
      <alignment horizontal="center" vertical="center"/>
    </xf>
    <xf numFmtId="178" fontId="23" fillId="0" borderId="14" xfId="0" applyNumberFormat="1" applyFont="1" applyFill="1" applyBorder="1" applyAlignment="1" applyProtection="1">
      <alignment horizontal="center" vertical="center"/>
    </xf>
    <xf numFmtId="2" fontId="23" fillId="0" borderId="47" xfId="0" applyNumberFormat="1" applyFont="1" applyFill="1" applyBorder="1" applyAlignment="1" applyProtection="1">
      <alignment horizontal="center" vertical="center"/>
    </xf>
    <xf numFmtId="176" fontId="23" fillId="0" borderId="14" xfId="0" applyNumberFormat="1" applyFont="1" applyFill="1" applyBorder="1" applyAlignment="1" applyProtection="1">
      <alignment horizontal="center" vertical="center"/>
    </xf>
    <xf numFmtId="178" fontId="23" fillId="0" borderId="14" xfId="0" applyNumberFormat="1" applyFont="1" applyFill="1" applyBorder="1" applyAlignment="1" applyProtection="1">
      <alignment horizontal="center" vertical="center"/>
    </xf>
    <xf numFmtId="0" fontId="23" fillId="0" borderId="14" xfId="0" applyFont="1" applyBorder="1" applyAlignment="1">
      <alignment horizontal="center" vertical="center"/>
    </xf>
    <xf numFmtId="0" fontId="23" fillId="0" borderId="75" xfId="0" applyFont="1" applyFill="1" applyBorder="1" applyAlignment="1" applyProtection="1">
      <alignment horizontal="center" vertical="center"/>
    </xf>
    <xf numFmtId="2" fontId="23" fillId="0" borderId="101" xfId="0" applyNumberFormat="1" applyFont="1" applyFill="1" applyBorder="1" applyAlignment="1" applyProtection="1">
      <alignment horizontal="center" vertical="center"/>
    </xf>
    <xf numFmtId="0" fontId="23" fillId="0" borderId="35" xfId="0" applyFont="1" applyBorder="1" applyAlignment="1">
      <alignment horizontal="center" vertical="center"/>
    </xf>
    <xf numFmtId="0" fontId="23" fillId="0" borderId="54" xfId="0" applyFont="1" applyBorder="1" applyAlignment="1">
      <alignment horizontal="center" vertical="center"/>
    </xf>
    <xf numFmtId="0" fontId="23" fillId="0" borderId="17" xfId="0" applyFont="1" applyBorder="1" applyAlignment="1">
      <alignment horizontal="center" vertical="center"/>
    </xf>
    <xf numFmtId="0" fontId="23" fillId="0" borderId="96" xfId="0" applyFont="1" applyBorder="1" applyAlignment="1">
      <alignment horizontal="center" vertical="center"/>
    </xf>
    <xf numFmtId="0" fontId="23" fillId="0" borderId="14" xfId="0" applyFont="1" applyFill="1" applyBorder="1" applyAlignment="1" applyProtection="1">
      <alignment horizontal="center" vertical="center" wrapText="1"/>
    </xf>
    <xf numFmtId="2" fontId="23" fillId="0" borderId="54" xfId="0" applyNumberFormat="1" applyFont="1" applyFill="1" applyBorder="1" applyAlignment="1" applyProtection="1">
      <alignment horizontal="center" vertical="center"/>
    </xf>
    <xf numFmtId="2" fontId="23" fillId="0" borderId="96" xfId="0" applyNumberFormat="1" applyFont="1" applyFill="1" applyBorder="1" applyAlignment="1" applyProtection="1">
      <alignment horizontal="center" vertical="center"/>
    </xf>
    <xf numFmtId="0" fontId="23" fillId="0" borderId="0" xfId="0" applyFont="1" applyAlignment="1" applyProtection="1">
      <alignment vertical="center"/>
    </xf>
    <xf numFmtId="0" fontId="23" fillId="0" borderId="0" xfId="0" applyFont="1" applyBorder="1" applyAlignment="1" applyProtection="1">
      <alignment vertical="center"/>
    </xf>
    <xf numFmtId="0" fontId="23" fillId="0" borderId="14" xfId="0" applyFont="1" applyBorder="1" applyAlignment="1" applyProtection="1">
      <alignment vertical="center"/>
    </xf>
    <xf numFmtId="180" fontId="23" fillId="0" borderId="14" xfId="0" applyNumberFormat="1" applyFont="1" applyFill="1" applyBorder="1" applyAlignment="1" applyProtection="1">
      <alignment vertical="center"/>
    </xf>
    <xf numFmtId="181" fontId="23" fillId="0" borderId="14" xfId="0" applyNumberFormat="1" applyFont="1" applyFill="1" applyBorder="1" applyAlignment="1" applyProtection="1">
      <alignment vertical="center"/>
    </xf>
    <xf numFmtId="182" fontId="23" fillId="0" borderId="14" xfId="0" applyNumberFormat="1" applyFont="1" applyFill="1" applyBorder="1" applyAlignment="1" applyProtection="1">
      <alignment vertical="center"/>
    </xf>
    <xf numFmtId="0" fontId="5" fillId="0" borderId="0" xfId="0" applyFont="1" applyAlignment="1" applyProtection="1">
      <alignment vertical="center"/>
    </xf>
    <xf numFmtId="0" fontId="23" fillId="0" borderId="0" xfId="0" applyFont="1" applyAlignment="1" applyProtection="1">
      <alignment vertical="center"/>
    </xf>
    <xf numFmtId="0" fontId="23" fillId="0" borderId="0" xfId="0" applyFont="1" applyAlignment="1">
      <alignment vertical="center"/>
    </xf>
    <xf numFmtId="0" fontId="23" fillId="0" borderId="0" xfId="0" applyFont="1" applyBorder="1" applyAlignment="1">
      <alignment vertical="center"/>
    </xf>
    <xf numFmtId="178" fontId="23" fillId="0" borderId="14" xfId="0" applyNumberFormat="1" applyFont="1" applyBorder="1" applyAlignment="1" applyProtection="1">
      <alignment horizontal="center" vertical="center"/>
    </xf>
    <xf numFmtId="181" fontId="23" fillId="0" borderId="0" xfId="0" applyNumberFormat="1" applyFont="1" applyAlignment="1" applyProtection="1">
      <alignment horizontal="center" vertical="center"/>
    </xf>
    <xf numFmtId="0" fontId="23" fillId="0" borderId="14" xfId="0" applyFont="1" applyBorder="1" applyAlignment="1" applyProtection="1">
      <alignment vertical="center"/>
      <protection locked="0"/>
    </xf>
    <xf numFmtId="0" fontId="23" fillId="0" borderId="14" xfId="0" applyFont="1" applyFill="1" applyBorder="1" applyAlignment="1" applyProtection="1">
      <alignment vertical="center"/>
      <protection locked="0"/>
    </xf>
    <xf numFmtId="0" fontId="13" fillId="3" borderId="47" xfId="0" applyFont="1" applyFill="1" applyBorder="1" applyAlignment="1" applyProtection="1">
      <alignment horizontal="center" vertical="center" wrapText="1"/>
    </xf>
    <xf numFmtId="0" fontId="5" fillId="0" borderId="108" xfId="0" applyFont="1" applyBorder="1" applyAlignment="1" applyProtection="1">
      <alignment vertical="center"/>
    </xf>
    <xf numFmtId="0" fontId="3" fillId="0" borderId="36" xfId="0" applyFont="1" applyBorder="1" applyAlignment="1" applyProtection="1">
      <alignment vertical="center"/>
    </xf>
    <xf numFmtId="0" fontId="5" fillId="0" borderId="109" xfId="0" applyFont="1" applyBorder="1" applyAlignment="1" applyProtection="1">
      <alignment vertical="center"/>
    </xf>
    <xf numFmtId="0" fontId="0" fillId="0" borderId="23" xfId="0" applyBorder="1" applyAlignment="1">
      <alignment vertical="center"/>
    </xf>
    <xf numFmtId="0" fontId="6" fillId="0" borderId="23" xfId="0" applyFont="1" applyBorder="1" applyAlignment="1">
      <alignment vertical="center"/>
    </xf>
    <xf numFmtId="0" fontId="5" fillId="0" borderId="0" xfId="0" applyFont="1" applyBorder="1" applyAlignment="1" applyProtection="1">
      <alignment vertical="center" wrapText="1"/>
    </xf>
    <xf numFmtId="0" fontId="0" fillId="0" borderId="0" xfId="0" applyBorder="1" applyAlignment="1">
      <alignment vertical="center"/>
    </xf>
    <xf numFmtId="0" fontId="5" fillId="0" borderId="78" xfId="0" applyFont="1" applyBorder="1" applyAlignment="1" applyProtection="1">
      <alignment horizontal="center" vertical="center" wrapText="1"/>
    </xf>
    <xf numFmtId="0" fontId="13" fillId="0" borderId="4" xfId="0" applyFont="1" applyBorder="1" applyAlignment="1" applyProtection="1">
      <alignment vertical="top" wrapText="1"/>
    </xf>
    <xf numFmtId="0" fontId="0" fillId="0" borderId="4" xfId="0" applyBorder="1" applyAlignment="1">
      <alignment vertical="top" wrapText="1"/>
    </xf>
    <xf numFmtId="0" fontId="0" fillId="0" borderId="0" xfId="0" applyAlignment="1">
      <alignment vertical="top"/>
    </xf>
    <xf numFmtId="0" fontId="13" fillId="3" borderId="2" xfId="0" applyFont="1" applyFill="1" applyBorder="1" applyAlignment="1" applyProtection="1">
      <alignment horizontal="center" vertical="center"/>
    </xf>
    <xf numFmtId="0" fontId="0" fillId="0" borderId="26" xfId="0" applyBorder="1" applyAlignment="1">
      <alignment vertical="center"/>
    </xf>
    <xf numFmtId="0" fontId="5" fillId="0" borderId="79" xfId="0" applyFont="1" applyBorder="1" applyAlignment="1" applyProtection="1">
      <alignment vertical="center"/>
    </xf>
    <xf numFmtId="0" fontId="0" fillId="0" borderId="36" xfId="0" applyBorder="1" applyAlignment="1">
      <alignment vertical="center"/>
    </xf>
    <xf numFmtId="0" fontId="23" fillId="5" borderId="14" xfId="0" applyFont="1" applyFill="1" applyBorder="1" applyAlignment="1" applyProtection="1">
      <alignment horizontal="center" vertical="center"/>
    </xf>
    <xf numFmtId="0" fontId="23" fillId="0" borderId="14" xfId="0" applyFont="1" applyBorder="1" applyAlignment="1" applyProtection="1">
      <alignment vertical="center" wrapText="1"/>
    </xf>
  </cellXfs>
  <cellStyles count="4">
    <cellStyle name="パーセント" xfId="3" builtinId="5"/>
    <cellStyle name="桁区切り" xfId="1" builtinId="6"/>
    <cellStyle name="標準" xfId="0" builtinId="0"/>
    <cellStyle name="標準 2" xfId="2"/>
  </cellStyles>
  <dxfs count="46">
    <dxf>
      <font>
        <color theme="0"/>
      </font>
    </dxf>
    <dxf>
      <fill>
        <patternFill patternType="darkGray"/>
      </fill>
    </dxf>
    <dxf>
      <fill>
        <patternFill patternType="darkGray"/>
      </fill>
    </dxf>
    <dxf>
      <font>
        <color theme="0"/>
      </font>
    </dxf>
    <dxf>
      <fill>
        <patternFill patternType="darkGray">
          <fgColor auto="1"/>
        </patternFill>
      </fill>
    </dxf>
    <dxf>
      <fill>
        <patternFill patternType="darkGray"/>
      </fill>
    </dxf>
    <dxf>
      <fill>
        <patternFill patternType="darkGray"/>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fgColor auto="1"/>
          <bgColor rgb="FFFFFF99"/>
        </patternFill>
      </fill>
    </dxf>
    <dxf>
      <fill>
        <patternFill>
          <bgColor rgb="FFFFFF99"/>
        </patternFill>
      </fill>
    </dxf>
    <dxf>
      <fill>
        <patternFill patternType="darkGray"/>
      </fill>
    </dxf>
    <dxf>
      <fill>
        <patternFill patternType="darkGray"/>
      </fill>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mruColors>
      <color rgb="FFFFFF99"/>
      <color rgb="FFCCECFF"/>
      <color rgb="FFFFCCFF"/>
      <color rgb="FF0000FF"/>
      <color rgb="FF66FF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CheckBox" fmlaLink="$X$10" lockText="1" noThreeD="1"/>
</file>

<file path=xl/ctrlProps/ctrlProp11.xml><?xml version="1.0" encoding="utf-8"?>
<formControlPr xmlns="http://schemas.microsoft.com/office/spreadsheetml/2009/9/main" objectType="CheckBox" fmlaLink="$X$11" lockText="1" noThreeD="1"/>
</file>

<file path=xl/ctrlProps/ctrlProp12.xml><?xml version="1.0" encoding="utf-8"?>
<formControlPr xmlns="http://schemas.microsoft.com/office/spreadsheetml/2009/9/main" objectType="CheckBox" fmlaLink="$Y$7" lockText="1" noThreeD="1"/>
</file>

<file path=xl/ctrlProps/ctrlProp13.xml><?xml version="1.0" encoding="utf-8"?>
<formControlPr xmlns="http://schemas.microsoft.com/office/spreadsheetml/2009/9/main" objectType="CheckBox" fmlaLink="$Y$8" lockText="1" noThreeD="1"/>
</file>

<file path=xl/ctrlProps/ctrlProp14.xml><?xml version="1.0" encoding="utf-8"?>
<formControlPr xmlns="http://schemas.microsoft.com/office/spreadsheetml/2009/9/main" objectType="CheckBox" fmlaLink="$Y$12" lockText="1" noThreeD="1"/>
</file>

<file path=xl/ctrlProps/ctrlProp15.xml><?xml version="1.0" encoding="utf-8"?>
<formControlPr xmlns="http://schemas.microsoft.com/office/spreadsheetml/2009/9/main" objectType="CheckBox" fmlaLink="$Y$13" lockText="1" noThreeD="1"/>
</file>

<file path=xl/ctrlProps/ctrlProp16.xml><?xml version="1.0" encoding="utf-8"?>
<formControlPr xmlns="http://schemas.microsoft.com/office/spreadsheetml/2009/9/main" objectType="CheckBox" fmlaLink="$Y$14" lockText="1" noThreeD="1"/>
</file>

<file path=xl/ctrlProps/ctrlProp17.xml><?xml version="1.0" encoding="utf-8"?>
<formControlPr xmlns="http://schemas.microsoft.com/office/spreadsheetml/2009/9/main" objectType="CheckBox" fmlaLink="$Y$20" lockText="1" noThreeD="1"/>
</file>

<file path=xl/ctrlProps/ctrlProp18.xml><?xml version="1.0" encoding="utf-8"?>
<formControlPr xmlns="http://schemas.microsoft.com/office/spreadsheetml/2009/9/main" objectType="CheckBox" fmlaLink="$Y$21" lockText="1" noThreeD="1"/>
</file>

<file path=xl/ctrlProps/ctrlProp19.xml><?xml version="1.0" encoding="utf-8"?>
<formControlPr xmlns="http://schemas.microsoft.com/office/spreadsheetml/2009/9/main" objectType="CheckBox" fmlaLink="$Y$9" lockText="1" noThreeD="1"/>
</file>

<file path=xl/ctrlProps/ctrlProp2.xml><?xml version="1.0" encoding="utf-8"?>
<formControlPr xmlns="http://schemas.microsoft.com/office/spreadsheetml/2009/9/main" objectType="CheckBox" fmlaLink="$R$7" lockText="1" noThreeD="1"/>
</file>

<file path=xl/ctrlProps/ctrlProp20.xml><?xml version="1.0" encoding="utf-8"?>
<formControlPr xmlns="http://schemas.microsoft.com/office/spreadsheetml/2009/9/main" objectType="CheckBox" fmlaLink="$Y$10" lockText="1" noThreeD="1"/>
</file>

<file path=xl/ctrlProps/ctrlProp21.xml><?xml version="1.0" encoding="utf-8"?>
<formControlPr xmlns="http://schemas.microsoft.com/office/spreadsheetml/2009/9/main" objectType="CheckBox" fmlaLink="$Y$11" lockText="1" noThreeD="1"/>
</file>

<file path=xl/ctrlProps/ctrlProp22.xml><?xml version="1.0" encoding="utf-8"?>
<formControlPr xmlns="http://schemas.microsoft.com/office/spreadsheetml/2009/9/main" objectType="CheckBox" fmlaLink="$X$15" lockText="1" noThreeD="1"/>
</file>

<file path=xl/ctrlProps/ctrlProp23.xml><?xml version="1.0" encoding="utf-8"?>
<formControlPr xmlns="http://schemas.microsoft.com/office/spreadsheetml/2009/9/main" objectType="CheckBox" fmlaLink="$X$16" lockText="1" noThreeD="1"/>
</file>

<file path=xl/ctrlProps/ctrlProp24.xml><?xml version="1.0" encoding="utf-8"?>
<formControlPr xmlns="http://schemas.microsoft.com/office/spreadsheetml/2009/9/main" objectType="CheckBox" fmlaLink="$X$17" lockText="1" noThreeD="1"/>
</file>

<file path=xl/ctrlProps/ctrlProp25.xml><?xml version="1.0" encoding="utf-8"?>
<formControlPr xmlns="http://schemas.microsoft.com/office/spreadsheetml/2009/9/main" objectType="CheckBox" fmlaLink="$X$18" lockText="1" noThreeD="1"/>
</file>

<file path=xl/ctrlProps/ctrlProp26.xml><?xml version="1.0" encoding="utf-8"?>
<formControlPr xmlns="http://schemas.microsoft.com/office/spreadsheetml/2009/9/main" objectType="CheckBox" fmlaLink="$X$19" lockText="1" noThreeD="1"/>
</file>

<file path=xl/ctrlProps/ctrlProp27.xml><?xml version="1.0" encoding="utf-8"?>
<formControlPr xmlns="http://schemas.microsoft.com/office/spreadsheetml/2009/9/main" objectType="CheckBox" fmlaLink="$Y$15" lockText="1" noThreeD="1"/>
</file>

<file path=xl/ctrlProps/ctrlProp28.xml><?xml version="1.0" encoding="utf-8"?>
<formControlPr xmlns="http://schemas.microsoft.com/office/spreadsheetml/2009/9/main" objectType="CheckBox" fmlaLink="$Y$16" lockText="1" noThreeD="1"/>
</file>

<file path=xl/ctrlProps/ctrlProp29.xml><?xml version="1.0" encoding="utf-8"?>
<formControlPr xmlns="http://schemas.microsoft.com/office/spreadsheetml/2009/9/main" objectType="CheckBox" fmlaLink="$Y$17" lockText="1" noThreeD="1"/>
</file>

<file path=xl/ctrlProps/ctrlProp3.xml><?xml version="1.0" encoding="utf-8"?>
<formControlPr xmlns="http://schemas.microsoft.com/office/spreadsheetml/2009/9/main" objectType="CheckBox" fmlaLink="$X$8" lockText="1" noThreeD="1"/>
</file>

<file path=xl/ctrlProps/ctrlProp30.xml><?xml version="1.0" encoding="utf-8"?>
<formControlPr xmlns="http://schemas.microsoft.com/office/spreadsheetml/2009/9/main" objectType="CheckBox" fmlaLink="$Y$18" lockText="1" noThreeD="1"/>
</file>

<file path=xl/ctrlProps/ctrlProp31.xml><?xml version="1.0" encoding="utf-8"?>
<formControlPr xmlns="http://schemas.microsoft.com/office/spreadsheetml/2009/9/main" objectType="CheckBox" fmlaLink="$Y$19" lockText="1" noThreeD="1"/>
</file>

<file path=xl/ctrlProps/ctrlProp32.xml><?xml version="1.0" encoding="utf-8"?>
<formControlPr xmlns="http://schemas.microsoft.com/office/spreadsheetml/2009/9/main" objectType="CheckBox" checked="Checked" fmlaLink="$Q$7" lockText="1" noThreeD="1"/>
</file>

<file path=xl/ctrlProps/ctrlProp33.xml><?xml version="1.0" encoding="utf-8"?>
<formControlPr xmlns="http://schemas.microsoft.com/office/spreadsheetml/2009/9/main" objectType="CheckBox" fmlaLink="$R$8" lockText="1" noThreeD="1"/>
</file>

<file path=xl/ctrlProps/ctrlProp34.xml><?xml version="1.0" encoding="utf-8"?>
<formControlPr xmlns="http://schemas.microsoft.com/office/spreadsheetml/2009/9/main" objectType="CheckBox" fmlaLink="$R$9" lockText="1" noThreeD="1"/>
</file>

<file path=xl/ctrlProps/ctrlProp35.xml><?xml version="1.0" encoding="utf-8"?>
<formControlPr xmlns="http://schemas.microsoft.com/office/spreadsheetml/2009/9/main" objectType="CheckBox" fmlaLink="$R$10" lockText="1" noThreeD="1"/>
</file>

<file path=xl/ctrlProps/ctrlProp36.xml><?xml version="1.0" encoding="utf-8"?>
<formControlPr xmlns="http://schemas.microsoft.com/office/spreadsheetml/2009/9/main" objectType="CheckBox" fmlaLink="$R$11" lockText="1" noThreeD="1"/>
</file>

<file path=xl/ctrlProps/ctrlProp37.xml><?xml version="1.0" encoding="utf-8"?>
<formControlPr xmlns="http://schemas.microsoft.com/office/spreadsheetml/2009/9/main" objectType="CheckBox" fmlaLink="$R$12" lockText="1" noThreeD="1"/>
</file>

<file path=xl/ctrlProps/ctrlProp38.xml><?xml version="1.0" encoding="utf-8"?>
<formControlPr xmlns="http://schemas.microsoft.com/office/spreadsheetml/2009/9/main" objectType="CheckBox" fmlaLink="$R$13" lockText="1" noThreeD="1"/>
</file>

<file path=xl/ctrlProps/ctrlProp39.xml><?xml version="1.0" encoding="utf-8"?>
<formControlPr xmlns="http://schemas.microsoft.com/office/spreadsheetml/2009/9/main" objectType="CheckBox" fmlaLink="$R$14" lockText="1" noThreeD="1"/>
</file>

<file path=xl/ctrlProps/ctrlProp4.xml><?xml version="1.0" encoding="utf-8"?>
<formControlPr xmlns="http://schemas.microsoft.com/office/spreadsheetml/2009/9/main" objectType="CheckBox" fmlaLink="$X$12" lockText="1" noThreeD="1"/>
</file>

<file path=xl/ctrlProps/ctrlProp40.xml><?xml version="1.0" encoding="utf-8"?>
<formControlPr xmlns="http://schemas.microsoft.com/office/spreadsheetml/2009/9/main" objectType="CheckBox" fmlaLink="$R$15" lockText="1" noThreeD="1"/>
</file>

<file path=xl/ctrlProps/ctrlProp41.xml><?xml version="1.0" encoding="utf-8"?>
<formControlPr xmlns="http://schemas.microsoft.com/office/spreadsheetml/2009/9/main" objectType="CheckBox" fmlaLink="$R$16" lockText="1" noThreeD="1"/>
</file>

<file path=xl/ctrlProps/ctrlProp42.xml><?xml version="1.0" encoding="utf-8"?>
<formControlPr xmlns="http://schemas.microsoft.com/office/spreadsheetml/2009/9/main" objectType="CheckBox" fmlaLink="$R$17" lockText="1" noThreeD="1"/>
</file>

<file path=xl/ctrlProps/ctrlProp43.xml><?xml version="1.0" encoding="utf-8"?>
<formControlPr xmlns="http://schemas.microsoft.com/office/spreadsheetml/2009/9/main" objectType="CheckBox" fmlaLink="$R$18" lockText="1" noThreeD="1"/>
</file>

<file path=xl/ctrlProps/ctrlProp44.xml><?xml version="1.0" encoding="utf-8"?>
<formControlPr xmlns="http://schemas.microsoft.com/office/spreadsheetml/2009/9/main" objectType="CheckBox" fmlaLink="$R$19" lockText="1" noThreeD="1"/>
</file>

<file path=xl/ctrlProps/ctrlProp45.xml><?xml version="1.0" encoding="utf-8"?>
<formControlPr xmlns="http://schemas.microsoft.com/office/spreadsheetml/2009/9/main" objectType="CheckBox" fmlaLink="$R$20" lockText="1" noThreeD="1"/>
</file>

<file path=xl/ctrlProps/ctrlProp46.xml><?xml version="1.0" encoding="utf-8"?>
<formControlPr xmlns="http://schemas.microsoft.com/office/spreadsheetml/2009/9/main" objectType="CheckBox" fmlaLink="$R$21" lockText="1" noThreeD="1"/>
</file>

<file path=xl/ctrlProps/ctrlProp47.xml><?xml version="1.0" encoding="utf-8"?>
<formControlPr xmlns="http://schemas.microsoft.com/office/spreadsheetml/2009/9/main" objectType="CheckBox" fmlaLink="$X$7" lockText="1" noThreeD="1"/>
</file>

<file path=xl/ctrlProps/ctrlProp48.xml><?xml version="1.0" encoding="utf-8"?>
<formControlPr xmlns="http://schemas.microsoft.com/office/spreadsheetml/2009/9/main" objectType="CheckBox" checked="Checked" fmlaLink="$AE$6" lockText="1" noThreeD="1"/>
</file>

<file path=xl/ctrlProps/ctrlProp49.xml><?xml version="1.0" encoding="utf-8"?>
<formControlPr xmlns="http://schemas.microsoft.com/office/spreadsheetml/2009/9/main" objectType="CheckBox" fmlaLink="$AE$7" lockText="1" noThreeD="1"/>
</file>

<file path=xl/ctrlProps/ctrlProp5.xml><?xml version="1.0" encoding="utf-8"?>
<formControlPr xmlns="http://schemas.microsoft.com/office/spreadsheetml/2009/9/main" objectType="CheckBox" fmlaLink="$X$13" lockText="1" noThreeD="1"/>
</file>

<file path=xl/ctrlProps/ctrlProp50.xml><?xml version="1.0" encoding="utf-8"?>
<formControlPr xmlns="http://schemas.microsoft.com/office/spreadsheetml/2009/9/main" objectType="CheckBox" fmlaLink="$AE$8" lockText="1" noThreeD="1"/>
</file>

<file path=xl/ctrlProps/ctrlProp51.xml><?xml version="1.0" encoding="utf-8"?>
<formControlPr xmlns="http://schemas.microsoft.com/office/spreadsheetml/2009/9/main" objectType="CheckBox" fmlaLink="$AE$9" lockText="1" noThreeD="1"/>
</file>

<file path=xl/ctrlProps/ctrlProp52.xml><?xml version="1.0" encoding="utf-8"?>
<formControlPr xmlns="http://schemas.microsoft.com/office/spreadsheetml/2009/9/main" objectType="CheckBox" fmlaLink="$AE$10" lockText="1" noThreeD="1"/>
</file>

<file path=xl/ctrlProps/ctrlProp53.xml><?xml version="1.0" encoding="utf-8"?>
<formControlPr xmlns="http://schemas.microsoft.com/office/spreadsheetml/2009/9/main" objectType="CheckBox" checked="Checked" fmlaLink="$AE$18" lockText="1" noThreeD="1"/>
</file>

<file path=xl/ctrlProps/ctrlProp54.xml><?xml version="1.0" encoding="utf-8"?>
<formControlPr xmlns="http://schemas.microsoft.com/office/spreadsheetml/2009/9/main" objectType="CheckBox" fmlaLink="$AE$19" lockText="1" noThreeD="1"/>
</file>

<file path=xl/ctrlProps/ctrlProp55.xml><?xml version="1.0" encoding="utf-8"?>
<formControlPr xmlns="http://schemas.microsoft.com/office/spreadsheetml/2009/9/main" objectType="CheckBox" fmlaLink="$AE$20" lockText="1" noThreeD="1"/>
</file>

<file path=xl/ctrlProps/ctrlProp56.xml><?xml version="1.0" encoding="utf-8"?>
<formControlPr xmlns="http://schemas.microsoft.com/office/spreadsheetml/2009/9/main" objectType="CheckBox" fmlaLink="$AE$21" lockText="1" noThreeD="1"/>
</file>

<file path=xl/ctrlProps/ctrlProp57.xml><?xml version="1.0" encoding="utf-8"?>
<formControlPr xmlns="http://schemas.microsoft.com/office/spreadsheetml/2009/9/main" objectType="CheckBox" fmlaLink="$AE$22" lockText="1" noThreeD="1"/>
</file>

<file path=xl/ctrlProps/ctrlProp6.xml><?xml version="1.0" encoding="utf-8"?>
<formControlPr xmlns="http://schemas.microsoft.com/office/spreadsheetml/2009/9/main" objectType="CheckBox" fmlaLink="$X$14" lockText="1" noThreeD="1"/>
</file>

<file path=xl/ctrlProps/ctrlProp7.xml><?xml version="1.0" encoding="utf-8"?>
<formControlPr xmlns="http://schemas.microsoft.com/office/spreadsheetml/2009/9/main" objectType="CheckBox" fmlaLink="$X$20" lockText="1" noThreeD="1"/>
</file>

<file path=xl/ctrlProps/ctrlProp8.xml><?xml version="1.0" encoding="utf-8"?>
<formControlPr xmlns="http://schemas.microsoft.com/office/spreadsheetml/2009/9/main" objectType="CheckBox" fmlaLink="$X$21" lockText="1" noThreeD="1"/>
</file>

<file path=xl/ctrlProps/ctrlProp9.xml><?xml version="1.0" encoding="utf-8"?>
<formControlPr xmlns="http://schemas.microsoft.com/office/spreadsheetml/2009/9/main" objectType="CheckBox" fmlaLink="$X$9"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266700</xdr:colOff>
          <xdr:row>8</xdr:row>
          <xdr:rowOff>371475</xdr:rowOff>
        </xdr:from>
        <xdr:to>
          <xdr:col>19</xdr:col>
          <xdr:colOff>0</xdr:colOff>
          <xdr:row>9</xdr:row>
          <xdr:rowOff>342900</xdr:rowOff>
        </xdr:to>
        <xdr:sp macro="" textlink="">
          <xdr:nvSpPr>
            <xdr:cNvPr id="94226" name="Group Box 18" hidden="1">
              <a:extLst>
                <a:ext uri="{63B3BB69-23CF-44E3-9099-C40C66FF867C}">
                  <a14:compatExt spid="_x0000_s94226"/>
                </a:ext>
                <a:ext uri="{FF2B5EF4-FFF2-40B4-BE49-F238E27FC236}">
                  <a16:creationId xmlns:a16="http://schemas.microsoft.com/office/drawing/2014/main" id="{00000000-0008-0000-0000-0000127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45720" tIns="36576" rIns="0" bIns="0" anchor="t" upright="1"/>
            <a:lstStyle/>
            <a:p>
              <a:pPr algn="l" rtl="0">
                <a:defRPr sz="1000"/>
              </a:pPr>
              <a:r>
                <a:rPr lang="ja-JP" altLang="en-US" sz="900" b="0" i="0" u="none" strike="noStrike" baseline="0">
                  <a:solidFill>
                    <a:srgbClr val="000000"/>
                  </a:solidFill>
                  <a:latin typeface="Meiryo UI"/>
                  <a:ea typeface="Meiryo UI"/>
                </a:rPr>
                <a:t>グループ 18</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161925</xdr:colOff>
          <xdr:row>6</xdr:row>
          <xdr:rowOff>28575</xdr:rowOff>
        </xdr:from>
        <xdr:to>
          <xdr:col>6</xdr:col>
          <xdr:colOff>466725</xdr:colOff>
          <xdr:row>6</xdr:row>
          <xdr:rowOff>238125</xdr:rowOff>
        </xdr:to>
        <xdr:sp macro="" textlink="">
          <xdr:nvSpPr>
            <xdr:cNvPr id="98305" name="Check Box 1" hidden="1">
              <a:extLst>
                <a:ext uri="{63B3BB69-23CF-44E3-9099-C40C66FF867C}">
                  <a14:compatExt spid="_x0000_s98305"/>
                </a:ext>
                <a:ext uri="{FF2B5EF4-FFF2-40B4-BE49-F238E27FC236}">
                  <a16:creationId xmlns:a16="http://schemas.microsoft.com/office/drawing/2014/main" id="{00000000-0008-0000-0200-000001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10</xdr:col>
      <xdr:colOff>355600</xdr:colOff>
      <xdr:row>26</xdr:row>
      <xdr:rowOff>85725</xdr:rowOff>
    </xdr:from>
    <xdr:to>
      <xdr:col>13</xdr:col>
      <xdr:colOff>457199</xdr:colOff>
      <xdr:row>37</xdr:row>
      <xdr:rowOff>133351</xdr:rowOff>
    </xdr:to>
    <xdr:grpSp>
      <xdr:nvGrpSpPr>
        <xdr:cNvPr id="25" name="グループ化 4">
          <a:extLst>
            <a:ext uri="{FF2B5EF4-FFF2-40B4-BE49-F238E27FC236}">
              <a16:creationId xmlns:a16="http://schemas.microsoft.com/office/drawing/2014/main" id="{00000000-0008-0000-0200-000019000000}"/>
            </a:ext>
          </a:extLst>
        </xdr:cNvPr>
        <xdr:cNvGrpSpPr>
          <a:grpSpLocks/>
        </xdr:cNvGrpSpPr>
      </xdr:nvGrpSpPr>
      <xdr:grpSpPr bwMode="auto">
        <a:xfrm>
          <a:off x="5921773" y="8664179"/>
          <a:ext cx="1595832" cy="3000376"/>
          <a:chOff x="381000" y="5495925"/>
          <a:chExt cx="1609725" cy="2628900"/>
        </a:xfrm>
      </xdr:grpSpPr>
      <xdr:pic>
        <xdr:nvPicPr>
          <xdr:cNvPr id="26" name="Picture 1">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5495925"/>
            <a:ext cx="1609725" cy="2095500"/>
          </a:xfrm>
          <a:prstGeom prst="rect">
            <a:avLst/>
          </a:prstGeom>
          <a:noFill/>
          <a:ln w="9525">
            <a:noFill/>
            <a:miter lim="800000"/>
            <a:headEnd/>
            <a:tailEnd/>
          </a:ln>
        </xdr:spPr>
      </xdr:pic>
      <xdr:sp macro="" textlink="">
        <xdr:nvSpPr>
          <xdr:cNvPr id="27" name="テキスト ボックス 26">
            <a:extLst>
              <a:ext uri="{FF2B5EF4-FFF2-40B4-BE49-F238E27FC236}">
                <a16:creationId xmlns:a16="http://schemas.microsoft.com/office/drawing/2014/main" id="{00000000-0008-0000-0200-00001B000000}"/>
              </a:ext>
            </a:extLst>
          </xdr:cNvPr>
          <xdr:cNvSpPr txBox="1"/>
        </xdr:nvSpPr>
        <xdr:spPr>
          <a:xfrm>
            <a:off x="447675" y="7810500"/>
            <a:ext cx="14668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日除け寸法の取り方</a:t>
            </a:r>
          </a:p>
        </xdr:txBody>
      </xdr:sp>
    </xdr:grpSp>
    <xdr:clientData/>
  </xdr:twoCellAnchor>
  <mc:AlternateContent xmlns:mc="http://schemas.openxmlformats.org/markup-compatibility/2006">
    <mc:Choice xmlns:a14="http://schemas.microsoft.com/office/drawing/2010/main" Requires="a14">
      <xdr:twoCellAnchor>
        <xdr:from>
          <xdr:col>11</xdr:col>
          <xdr:colOff>161925</xdr:colOff>
          <xdr:row>6</xdr:row>
          <xdr:rowOff>38100</xdr:rowOff>
        </xdr:from>
        <xdr:to>
          <xdr:col>11</xdr:col>
          <xdr:colOff>476250</xdr:colOff>
          <xdr:row>20</xdr:row>
          <xdr:rowOff>266700</xdr:rowOff>
        </xdr:to>
        <xdr:grpSp>
          <xdr:nvGrpSpPr>
            <xdr:cNvPr id="3" name="グループ化 2">
              <a:extLst>
                <a:ext uri="{FF2B5EF4-FFF2-40B4-BE49-F238E27FC236}">
                  <a16:creationId xmlns:a16="http://schemas.microsoft.com/office/drawing/2014/main" id="{00000000-0008-0000-0200-000003000000}"/>
                </a:ext>
              </a:extLst>
            </xdr:cNvPr>
            <xdr:cNvGrpSpPr/>
          </xdr:nvGrpSpPr>
          <xdr:grpSpPr>
            <a:xfrm>
              <a:off x="6240066" y="2669381"/>
              <a:ext cx="314325" cy="4479132"/>
              <a:chOff x="6381750" y="3114674"/>
              <a:chExt cx="314325" cy="4495801"/>
            </a:xfrm>
          </xdr:grpSpPr>
          <xdr:sp macro="" textlink="">
            <xdr:nvSpPr>
              <xdr:cNvPr id="98348" name="Check Box 44" hidden="1">
                <a:extLst>
                  <a:ext uri="{63B3BB69-23CF-44E3-9099-C40C66FF867C}">
                    <a14:compatExt spid="_x0000_s98348"/>
                  </a:ext>
                  <a:ext uri="{FF2B5EF4-FFF2-40B4-BE49-F238E27FC236}">
                    <a16:creationId xmlns:a16="http://schemas.microsoft.com/office/drawing/2014/main" id="{00000000-0008-0000-0200-00002C800100}"/>
                  </a:ext>
                </a:extLst>
              </xdr:cNvPr>
              <xdr:cNvSpPr/>
            </xdr:nvSpPr>
            <xdr:spPr bwMode="auto">
              <a:xfrm>
                <a:off x="6381750" y="3114674"/>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49" name="Check Box 45" hidden="1">
                <a:extLst>
                  <a:ext uri="{63B3BB69-23CF-44E3-9099-C40C66FF867C}">
                    <a14:compatExt spid="_x0000_s98349"/>
                  </a:ext>
                  <a:ext uri="{FF2B5EF4-FFF2-40B4-BE49-F238E27FC236}">
                    <a16:creationId xmlns:a16="http://schemas.microsoft.com/office/drawing/2014/main" id="{00000000-0008-0000-0200-00002D800100}"/>
                  </a:ext>
                </a:extLst>
              </xdr:cNvPr>
              <xdr:cNvSpPr/>
            </xdr:nvSpPr>
            <xdr:spPr bwMode="auto">
              <a:xfrm>
                <a:off x="6381750" y="34194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50" name="Check Box 46" hidden="1">
                <a:extLst>
                  <a:ext uri="{63B3BB69-23CF-44E3-9099-C40C66FF867C}">
                    <a14:compatExt spid="_x0000_s98350"/>
                  </a:ext>
                  <a:ext uri="{FF2B5EF4-FFF2-40B4-BE49-F238E27FC236}">
                    <a16:creationId xmlns:a16="http://schemas.microsoft.com/office/drawing/2014/main" id="{00000000-0008-0000-0200-00002E800100}"/>
                  </a:ext>
                </a:extLst>
              </xdr:cNvPr>
              <xdr:cNvSpPr/>
            </xdr:nvSpPr>
            <xdr:spPr bwMode="auto">
              <a:xfrm>
                <a:off x="6381750" y="46386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51" name="Check Box 47" hidden="1">
                <a:extLst>
                  <a:ext uri="{63B3BB69-23CF-44E3-9099-C40C66FF867C}">
                    <a14:compatExt spid="_x0000_s98351"/>
                  </a:ext>
                  <a:ext uri="{FF2B5EF4-FFF2-40B4-BE49-F238E27FC236}">
                    <a16:creationId xmlns:a16="http://schemas.microsoft.com/office/drawing/2014/main" id="{00000000-0008-0000-0200-00002F800100}"/>
                  </a:ext>
                </a:extLst>
              </xdr:cNvPr>
              <xdr:cNvSpPr/>
            </xdr:nvSpPr>
            <xdr:spPr bwMode="auto">
              <a:xfrm>
                <a:off x="6381750" y="49434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52" name="Check Box 48" hidden="1">
                <a:extLst>
                  <a:ext uri="{63B3BB69-23CF-44E3-9099-C40C66FF867C}">
                    <a14:compatExt spid="_x0000_s98352"/>
                  </a:ext>
                  <a:ext uri="{FF2B5EF4-FFF2-40B4-BE49-F238E27FC236}">
                    <a16:creationId xmlns:a16="http://schemas.microsoft.com/office/drawing/2014/main" id="{00000000-0008-0000-0200-000030800100}"/>
                  </a:ext>
                </a:extLst>
              </xdr:cNvPr>
              <xdr:cNvSpPr/>
            </xdr:nvSpPr>
            <xdr:spPr bwMode="auto">
              <a:xfrm>
                <a:off x="6381750" y="52482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53" name="Check Box 49" hidden="1">
                <a:extLst>
                  <a:ext uri="{63B3BB69-23CF-44E3-9099-C40C66FF867C}">
                    <a14:compatExt spid="_x0000_s98353"/>
                  </a:ext>
                  <a:ext uri="{FF2B5EF4-FFF2-40B4-BE49-F238E27FC236}">
                    <a16:creationId xmlns:a16="http://schemas.microsoft.com/office/drawing/2014/main" id="{00000000-0008-0000-0200-000031800100}"/>
                  </a:ext>
                </a:extLst>
              </xdr:cNvPr>
              <xdr:cNvSpPr/>
            </xdr:nvSpPr>
            <xdr:spPr bwMode="auto">
              <a:xfrm>
                <a:off x="6381750" y="70770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54" name="Check Box 50" hidden="1">
                <a:extLst>
                  <a:ext uri="{63B3BB69-23CF-44E3-9099-C40C66FF867C}">
                    <a14:compatExt spid="_x0000_s98354"/>
                  </a:ext>
                  <a:ext uri="{FF2B5EF4-FFF2-40B4-BE49-F238E27FC236}">
                    <a16:creationId xmlns:a16="http://schemas.microsoft.com/office/drawing/2014/main" id="{00000000-0008-0000-0200-000032800100}"/>
                  </a:ext>
                </a:extLst>
              </xdr:cNvPr>
              <xdr:cNvSpPr/>
            </xdr:nvSpPr>
            <xdr:spPr bwMode="auto">
              <a:xfrm>
                <a:off x="6381750" y="73818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55" name="Check Box 51" hidden="1">
                <a:extLst>
                  <a:ext uri="{63B3BB69-23CF-44E3-9099-C40C66FF867C}">
                    <a14:compatExt spid="_x0000_s98355"/>
                  </a:ext>
                  <a:ext uri="{FF2B5EF4-FFF2-40B4-BE49-F238E27FC236}">
                    <a16:creationId xmlns:a16="http://schemas.microsoft.com/office/drawing/2014/main" id="{00000000-0008-0000-0200-000033800100}"/>
                  </a:ext>
                </a:extLst>
              </xdr:cNvPr>
              <xdr:cNvSpPr/>
            </xdr:nvSpPr>
            <xdr:spPr bwMode="auto">
              <a:xfrm>
                <a:off x="6381750" y="37242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56" name="Check Box 52" hidden="1">
                <a:extLst>
                  <a:ext uri="{63B3BB69-23CF-44E3-9099-C40C66FF867C}">
                    <a14:compatExt spid="_x0000_s98356"/>
                  </a:ext>
                  <a:ext uri="{FF2B5EF4-FFF2-40B4-BE49-F238E27FC236}">
                    <a16:creationId xmlns:a16="http://schemas.microsoft.com/office/drawing/2014/main" id="{00000000-0008-0000-0200-000034800100}"/>
                  </a:ext>
                </a:extLst>
              </xdr:cNvPr>
              <xdr:cNvSpPr/>
            </xdr:nvSpPr>
            <xdr:spPr bwMode="auto">
              <a:xfrm>
                <a:off x="6381750" y="40290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57" name="Check Box 53" hidden="1">
                <a:extLst>
                  <a:ext uri="{63B3BB69-23CF-44E3-9099-C40C66FF867C}">
                    <a14:compatExt spid="_x0000_s98357"/>
                  </a:ext>
                  <a:ext uri="{FF2B5EF4-FFF2-40B4-BE49-F238E27FC236}">
                    <a16:creationId xmlns:a16="http://schemas.microsoft.com/office/drawing/2014/main" id="{00000000-0008-0000-0200-000035800100}"/>
                  </a:ext>
                </a:extLst>
              </xdr:cNvPr>
              <xdr:cNvSpPr/>
            </xdr:nvSpPr>
            <xdr:spPr bwMode="auto">
              <a:xfrm>
                <a:off x="6381750" y="43338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65" name="Check Box 61" hidden="1">
                <a:extLst>
                  <a:ext uri="{63B3BB69-23CF-44E3-9099-C40C66FF867C}">
                    <a14:compatExt spid="_x0000_s98365"/>
                  </a:ext>
                  <a:ext uri="{FF2B5EF4-FFF2-40B4-BE49-F238E27FC236}">
                    <a16:creationId xmlns:a16="http://schemas.microsoft.com/office/drawing/2014/main" id="{00000000-0008-0000-0200-00003D800100}"/>
                  </a:ext>
                </a:extLst>
              </xdr:cNvPr>
              <xdr:cNvSpPr/>
            </xdr:nvSpPr>
            <xdr:spPr bwMode="auto">
              <a:xfrm>
                <a:off x="6381750" y="55530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66" name="Check Box 62" hidden="1">
                <a:extLst>
                  <a:ext uri="{63B3BB69-23CF-44E3-9099-C40C66FF867C}">
                    <a14:compatExt spid="_x0000_s98366"/>
                  </a:ext>
                  <a:ext uri="{FF2B5EF4-FFF2-40B4-BE49-F238E27FC236}">
                    <a16:creationId xmlns:a16="http://schemas.microsoft.com/office/drawing/2014/main" id="{00000000-0008-0000-0200-00003E800100}"/>
                  </a:ext>
                </a:extLst>
              </xdr:cNvPr>
              <xdr:cNvSpPr/>
            </xdr:nvSpPr>
            <xdr:spPr bwMode="auto">
              <a:xfrm>
                <a:off x="6381750" y="58578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68" name="Check Box 64" hidden="1">
                <a:extLst>
                  <a:ext uri="{63B3BB69-23CF-44E3-9099-C40C66FF867C}">
                    <a14:compatExt spid="_x0000_s98368"/>
                  </a:ext>
                  <a:ext uri="{FF2B5EF4-FFF2-40B4-BE49-F238E27FC236}">
                    <a16:creationId xmlns:a16="http://schemas.microsoft.com/office/drawing/2014/main" id="{00000000-0008-0000-0200-000040800100}"/>
                  </a:ext>
                </a:extLst>
              </xdr:cNvPr>
              <xdr:cNvSpPr/>
            </xdr:nvSpPr>
            <xdr:spPr bwMode="auto">
              <a:xfrm>
                <a:off x="6381750" y="61626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69" name="Check Box 65" hidden="1">
                <a:extLst>
                  <a:ext uri="{63B3BB69-23CF-44E3-9099-C40C66FF867C}">
                    <a14:compatExt spid="_x0000_s98369"/>
                  </a:ext>
                  <a:ext uri="{FF2B5EF4-FFF2-40B4-BE49-F238E27FC236}">
                    <a16:creationId xmlns:a16="http://schemas.microsoft.com/office/drawing/2014/main" id="{00000000-0008-0000-0200-000041800100}"/>
                  </a:ext>
                </a:extLst>
              </xdr:cNvPr>
              <xdr:cNvSpPr/>
            </xdr:nvSpPr>
            <xdr:spPr bwMode="auto">
              <a:xfrm>
                <a:off x="6381750" y="64674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70" name="Check Box 66" hidden="1">
                <a:extLst>
                  <a:ext uri="{63B3BB69-23CF-44E3-9099-C40C66FF867C}">
                    <a14:compatExt spid="_x0000_s98370"/>
                  </a:ext>
                  <a:ext uri="{FF2B5EF4-FFF2-40B4-BE49-F238E27FC236}">
                    <a16:creationId xmlns:a16="http://schemas.microsoft.com/office/drawing/2014/main" id="{00000000-0008-0000-0200-000042800100}"/>
                  </a:ext>
                </a:extLst>
              </xdr:cNvPr>
              <xdr:cNvSpPr/>
            </xdr:nvSpPr>
            <xdr:spPr bwMode="auto">
              <a:xfrm>
                <a:off x="6381750" y="67722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219075</xdr:colOff>
          <xdr:row>11</xdr:row>
          <xdr:rowOff>28575</xdr:rowOff>
        </xdr:from>
        <xdr:to>
          <xdr:col>5</xdr:col>
          <xdr:colOff>523875</xdr:colOff>
          <xdr:row>11</xdr:row>
          <xdr:rowOff>257175</xdr:rowOff>
        </xdr:to>
        <xdr:sp macro="" textlink="">
          <xdr:nvSpPr>
            <xdr:cNvPr id="98372" name="Check Box 68" hidden="1">
              <a:extLst>
                <a:ext uri="{63B3BB69-23CF-44E3-9099-C40C66FF867C}">
                  <a14:compatExt spid="_x0000_s98372"/>
                </a:ext>
                <a:ext uri="{FF2B5EF4-FFF2-40B4-BE49-F238E27FC236}">
                  <a16:creationId xmlns:a16="http://schemas.microsoft.com/office/drawing/2014/main" id="{00000000-0008-0000-0200-000044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7</xdr:row>
          <xdr:rowOff>28575</xdr:rowOff>
        </xdr:from>
        <xdr:to>
          <xdr:col>6</xdr:col>
          <xdr:colOff>466725</xdr:colOff>
          <xdr:row>7</xdr:row>
          <xdr:rowOff>238125</xdr:rowOff>
        </xdr:to>
        <xdr:sp macro="" textlink="">
          <xdr:nvSpPr>
            <xdr:cNvPr id="98375" name="Check Box 71" hidden="1">
              <a:extLst>
                <a:ext uri="{63B3BB69-23CF-44E3-9099-C40C66FF867C}">
                  <a14:compatExt spid="_x0000_s98375"/>
                </a:ext>
                <a:ext uri="{FF2B5EF4-FFF2-40B4-BE49-F238E27FC236}">
                  <a16:creationId xmlns:a16="http://schemas.microsoft.com/office/drawing/2014/main" id="{00000000-0008-0000-0200-000047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8</xdr:row>
          <xdr:rowOff>28575</xdr:rowOff>
        </xdr:from>
        <xdr:to>
          <xdr:col>6</xdr:col>
          <xdr:colOff>466725</xdr:colOff>
          <xdr:row>8</xdr:row>
          <xdr:rowOff>238125</xdr:rowOff>
        </xdr:to>
        <xdr:sp macro="" textlink="">
          <xdr:nvSpPr>
            <xdr:cNvPr id="98376" name="Check Box 72" hidden="1">
              <a:extLst>
                <a:ext uri="{63B3BB69-23CF-44E3-9099-C40C66FF867C}">
                  <a14:compatExt spid="_x0000_s98376"/>
                </a:ext>
                <a:ext uri="{FF2B5EF4-FFF2-40B4-BE49-F238E27FC236}">
                  <a16:creationId xmlns:a16="http://schemas.microsoft.com/office/drawing/2014/main" id="{00000000-0008-0000-0200-000048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9</xdr:row>
          <xdr:rowOff>28575</xdr:rowOff>
        </xdr:from>
        <xdr:to>
          <xdr:col>6</xdr:col>
          <xdr:colOff>466725</xdr:colOff>
          <xdr:row>9</xdr:row>
          <xdr:rowOff>238125</xdr:rowOff>
        </xdr:to>
        <xdr:sp macro="" textlink="">
          <xdr:nvSpPr>
            <xdr:cNvPr id="98378" name="Check Box 74" hidden="1">
              <a:extLst>
                <a:ext uri="{63B3BB69-23CF-44E3-9099-C40C66FF867C}">
                  <a14:compatExt spid="_x0000_s98378"/>
                </a:ext>
                <a:ext uri="{FF2B5EF4-FFF2-40B4-BE49-F238E27FC236}">
                  <a16:creationId xmlns:a16="http://schemas.microsoft.com/office/drawing/2014/main" id="{00000000-0008-0000-0200-00004A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10</xdr:row>
          <xdr:rowOff>28575</xdr:rowOff>
        </xdr:from>
        <xdr:to>
          <xdr:col>6</xdr:col>
          <xdr:colOff>466725</xdr:colOff>
          <xdr:row>10</xdr:row>
          <xdr:rowOff>238125</xdr:rowOff>
        </xdr:to>
        <xdr:sp macro="" textlink="">
          <xdr:nvSpPr>
            <xdr:cNvPr id="98379" name="Check Box 75" hidden="1">
              <a:extLst>
                <a:ext uri="{63B3BB69-23CF-44E3-9099-C40C66FF867C}">
                  <a14:compatExt spid="_x0000_s98379"/>
                </a:ext>
                <a:ext uri="{FF2B5EF4-FFF2-40B4-BE49-F238E27FC236}">
                  <a16:creationId xmlns:a16="http://schemas.microsoft.com/office/drawing/2014/main" id="{00000000-0008-0000-0200-00004B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11</xdr:row>
          <xdr:rowOff>28575</xdr:rowOff>
        </xdr:from>
        <xdr:to>
          <xdr:col>6</xdr:col>
          <xdr:colOff>466725</xdr:colOff>
          <xdr:row>11</xdr:row>
          <xdr:rowOff>238125</xdr:rowOff>
        </xdr:to>
        <xdr:sp macro="" textlink="">
          <xdr:nvSpPr>
            <xdr:cNvPr id="98380" name="Check Box 76" hidden="1">
              <a:extLst>
                <a:ext uri="{63B3BB69-23CF-44E3-9099-C40C66FF867C}">
                  <a14:compatExt spid="_x0000_s98380"/>
                </a:ext>
                <a:ext uri="{FF2B5EF4-FFF2-40B4-BE49-F238E27FC236}">
                  <a16:creationId xmlns:a16="http://schemas.microsoft.com/office/drawing/2014/main" id="{00000000-0008-0000-0200-00004C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12</xdr:row>
          <xdr:rowOff>28575</xdr:rowOff>
        </xdr:from>
        <xdr:to>
          <xdr:col>6</xdr:col>
          <xdr:colOff>466725</xdr:colOff>
          <xdr:row>12</xdr:row>
          <xdr:rowOff>238125</xdr:rowOff>
        </xdr:to>
        <xdr:sp macro="" textlink="">
          <xdr:nvSpPr>
            <xdr:cNvPr id="98382" name="Check Box 78" hidden="1">
              <a:extLst>
                <a:ext uri="{63B3BB69-23CF-44E3-9099-C40C66FF867C}">
                  <a14:compatExt spid="_x0000_s98382"/>
                </a:ext>
                <a:ext uri="{FF2B5EF4-FFF2-40B4-BE49-F238E27FC236}">
                  <a16:creationId xmlns:a16="http://schemas.microsoft.com/office/drawing/2014/main" id="{00000000-0008-0000-0200-00004E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13</xdr:row>
          <xdr:rowOff>28575</xdr:rowOff>
        </xdr:from>
        <xdr:to>
          <xdr:col>6</xdr:col>
          <xdr:colOff>466725</xdr:colOff>
          <xdr:row>13</xdr:row>
          <xdr:rowOff>238125</xdr:rowOff>
        </xdr:to>
        <xdr:sp macro="" textlink="">
          <xdr:nvSpPr>
            <xdr:cNvPr id="98383" name="Check Box 79" hidden="1">
              <a:extLst>
                <a:ext uri="{63B3BB69-23CF-44E3-9099-C40C66FF867C}">
                  <a14:compatExt spid="_x0000_s98383"/>
                </a:ext>
                <a:ext uri="{FF2B5EF4-FFF2-40B4-BE49-F238E27FC236}">
                  <a16:creationId xmlns:a16="http://schemas.microsoft.com/office/drawing/2014/main" id="{00000000-0008-0000-0200-00004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14</xdr:row>
          <xdr:rowOff>28575</xdr:rowOff>
        </xdr:from>
        <xdr:to>
          <xdr:col>6</xdr:col>
          <xdr:colOff>466725</xdr:colOff>
          <xdr:row>14</xdr:row>
          <xdr:rowOff>238125</xdr:rowOff>
        </xdr:to>
        <xdr:sp macro="" textlink="">
          <xdr:nvSpPr>
            <xdr:cNvPr id="98384" name="Check Box 80" hidden="1">
              <a:extLst>
                <a:ext uri="{63B3BB69-23CF-44E3-9099-C40C66FF867C}">
                  <a14:compatExt spid="_x0000_s98384"/>
                </a:ext>
                <a:ext uri="{FF2B5EF4-FFF2-40B4-BE49-F238E27FC236}">
                  <a16:creationId xmlns:a16="http://schemas.microsoft.com/office/drawing/2014/main" id="{00000000-0008-0000-0200-000050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15</xdr:row>
          <xdr:rowOff>28575</xdr:rowOff>
        </xdr:from>
        <xdr:to>
          <xdr:col>6</xdr:col>
          <xdr:colOff>466725</xdr:colOff>
          <xdr:row>15</xdr:row>
          <xdr:rowOff>238125</xdr:rowOff>
        </xdr:to>
        <xdr:sp macro="" textlink="">
          <xdr:nvSpPr>
            <xdr:cNvPr id="98393" name="Check Box 89" hidden="1">
              <a:extLst>
                <a:ext uri="{63B3BB69-23CF-44E3-9099-C40C66FF867C}">
                  <a14:compatExt spid="_x0000_s98393"/>
                </a:ext>
                <a:ext uri="{FF2B5EF4-FFF2-40B4-BE49-F238E27FC236}">
                  <a16:creationId xmlns:a16="http://schemas.microsoft.com/office/drawing/2014/main" id="{00000000-0008-0000-0200-000059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16</xdr:row>
          <xdr:rowOff>28575</xdr:rowOff>
        </xdr:from>
        <xdr:to>
          <xdr:col>6</xdr:col>
          <xdr:colOff>466725</xdr:colOff>
          <xdr:row>16</xdr:row>
          <xdr:rowOff>238125</xdr:rowOff>
        </xdr:to>
        <xdr:sp macro="" textlink="">
          <xdr:nvSpPr>
            <xdr:cNvPr id="98394" name="Check Box 90" hidden="1">
              <a:extLst>
                <a:ext uri="{63B3BB69-23CF-44E3-9099-C40C66FF867C}">
                  <a14:compatExt spid="_x0000_s98394"/>
                </a:ext>
                <a:ext uri="{FF2B5EF4-FFF2-40B4-BE49-F238E27FC236}">
                  <a16:creationId xmlns:a16="http://schemas.microsoft.com/office/drawing/2014/main" id="{00000000-0008-0000-0200-00005A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17</xdr:row>
          <xdr:rowOff>28575</xdr:rowOff>
        </xdr:from>
        <xdr:to>
          <xdr:col>6</xdr:col>
          <xdr:colOff>466725</xdr:colOff>
          <xdr:row>17</xdr:row>
          <xdr:rowOff>238125</xdr:rowOff>
        </xdr:to>
        <xdr:sp macro="" textlink="">
          <xdr:nvSpPr>
            <xdr:cNvPr id="98395" name="Check Box 91" hidden="1">
              <a:extLst>
                <a:ext uri="{63B3BB69-23CF-44E3-9099-C40C66FF867C}">
                  <a14:compatExt spid="_x0000_s98395"/>
                </a:ext>
                <a:ext uri="{FF2B5EF4-FFF2-40B4-BE49-F238E27FC236}">
                  <a16:creationId xmlns:a16="http://schemas.microsoft.com/office/drawing/2014/main" id="{00000000-0008-0000-0200-00005B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18</xdr:row>
          <xdr:rowOff>28575</xdr:rowOff>
        </xdr:from>
        <xdr:to>
          <xdr:col>6</xdr:col>
          <xdr:colOff>466725</xdr:colOff>
          <xdr:row>18</xdr:row>
          <xdr:rowOff>238125</xdr:rowOff>
        </xdr:to>
        <xdr:sp macro="" textlink="">
          <xdr:nvSpPr>
            <xdr:cNvPr id="98397" name="Check Box 93" hidden="1">
              <a:extLst>
                <a:ext uri="{63B3BB69-23CF-44E3-9099-C40C66FF867C}">
                  <a14:compatExt spid="_x0000_s98397"/>
                </a:ext>
                <a:ext uri="{FF2B5EF4-FFF2-40B4-BE49-F238E27FC236}">
                  <a16:creationId xmlns:a16="http://schemas.microsoft.com/office/drawing/2014/main" id="{00000000-0008-0000-0200-00005D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19</xdr:row>
          <xdr:rowOff>28575</xdr:rowOff>
        </xdr:from>
        <xdr:to>
          <xdr:col>6</xdr:col>
          <xdr:colOff>466725</xdr:colOff>
          <xdr:row>19</xdr:row>
          <xdr:rowOff>238125</xdr:rowOff>
        </xdr:to>
        <xdr:sp macro="" textlink="">
          <xdr:nvSpPr>
            <xdr:cNvPr id="98399" name="Check Box 95" hidden="1">
              <a:extLst>
                <a:ext uri="{63B3BB69-23CF-44E3-9099-C40C66FF867C}">
                  <a14:compatExt spid="_x0000_s98399"/>
                </a:ext>
                <a:ext uri="{FF2B5EF4-FFF2-40B4-BE49-F238E27FC236}">
                  <a16:creationId xmlns:a16="http://schemas.microsoft.com/office/drawing/2014/main" id="{00000000-0008-0000-0200-00005F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20</xdr:row>
          <xdr:rowOff>28575</xdr:rowOff>
        </xdr:from>
        <xdr:to>
          <xdr:col>6</xdr:col>
          <xdr:colOff>466725</xdr:colOff>
          <xdr:row>20</xdr:row>
          <xdr:rowOff>238125</xdr:rowOff>
        </xdr:to>
        <xdr:sp macro="" textlink="">
          <xdr:nvSpPr>
            <xdr:cNvPr id="98400" name="Check Box 96" hidden="1">
              <a:extLst>
                <a:ext uri="{63B3BB69-23CF-44E3-9099-C40C66FF867C}">
                  <a14:compatExt spid="_x0000_s98400"/>
                </a:ext>
                <a:ext uri="{FF2B5EF4-FFF2-40B4-BE49-F238E27FC236}">
                  <a16:creationId xmlns:a16="http://schemas.microsoft.com/office/drawing/2014/main" id="{00000000-0008-0000-0200-0000608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161925</xdr:colOff>
          <xdr:row>6</xdr:row>
          <xdr:rowOff>28575</xdr:rowOff>
        </xdr:from>
        <xdr:to>
          <xdr:col>10</xdr:col>
          <xdr:colOff>476250</xdr:colOff>
          <xdr:row>20</xdr:row>
          <xdr:rowOff>257175</xdr:rowOff>
        </xdr:to>
        <xdr:grpSp>
          <xdr:nvGrpSpPr>
            <xdr:cNvPr id="2" name="グループ化 1">
              <a:extLst>
                <a:ext uri="{FF2B5EF4-FFF2-40B4-BE49-F238E27FC236}">
                  <a16:creationId xmlns:a16="http://schemas.microsoft.com/office/drawing/2014/main" id="{00000000-0008-0000-0200-000002000000}"/>
                </a:ext>
              </a:extLst>
            </xdr:cNvPr>
            <xdr:cNvGrpSpPr/>
          </xdr:nvGrpSpPr>
          <xdr:grpSpPr>
            <a:xfrm>
              <a:off x="5728098" y="2659856"/>
              <a:ext cx="314325" cy="4479132"/>
              <a:chOff x="5838825" y="3114674"/>
              <a:chExt cx="314325" cy="4495802"/>
            </a:xfrm>
          </xdr:grpSpPr>
          <xdr:sp macro="" textlink="">
            <xdr:nvSpPr>
              <xdr:cNvPr id="98306" name="Check Box 2" hidden="1">
                <a:extLst>
                  <a:ext uri="{63B3BB69-23CF-44E3-9099-C40C66FF867C}">
                    <a14:compatExt spid="_x0000_s98306"/>
                  </a:ext>
                  <a:ext uri="{FF2B5EF4-FFF2-40B4-BE49-F238E27FC236}">
                    <a16:creationId xmlns:a16="http://schemas.microsoft.com/office/drawing/2014/main" id="{00000000-0008-0000-0200-000002800100}"/>
                  </a:ext>
                </a:extLst>
              </xdr:cNvPr>
              <xdr:cNvSpPr/>
            </xdr:nvSpPr>
            <xdr:spPr bwMode="auto">
              <a:xfrm>
                <a:off x="5838825" y="34194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07" name="Check Box 3" hidden="1">
                <a:extLst>
                  <a:ext uri="{63B3BB69-23CF-44E3-9099-C40C66FF867C}">
                    <a14:compatExt spid="_x0000_s98307"/>
                  </a:ext>
                  <a:ext uri="{FF2B5EF4-FFF2-40B4-BE49-F238E27FC236}">
                    <a16:creationId xmlns:a16="http://schemas.microsoft.com/office/drawing/2014/main" id="{00000000-0008-0000-0200-000003800100}"/>
                  </a:ext>
                </a:extLst>
              </xdr:cNvPr>
              <xdr:cNvSpPr/>
            </xdr:nvSpPr>
            <xdr:spPr bwMode="auto">
              <a:xfrm>
                <a:off x="5838825" y="46386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08" name="Check Box 4" hidden="1">
                <a:extLst>
                  <a:ext uri="{63B3BB69-23CF-44E3-9099-C40C66FF867C}">
                    <a14:compatExt spid="_x0000_s98308"/>
                  </a:ext>
                  <a:ext uri="{FF2B5EF4-FFF2-40B4-BE49-F238E27FC236}">
                    <a16:creationId xmlns:a16="http://schemas.microsoft.com/office/drawing/2014/main" id="{00000000-0008-0000-0200-000004800100}"/>
                  </a:ext>
                </a:extLst>
              </xdr:cNvPr>
              <xdr:cNvSpPr/>
            </xdr:nvSpPr>
            <xdr:spPr bwMode="auto">
              <a:xfrm>
                <a:off x="5838825" y="49434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09" name="Check Box 5" hidden="1">
                <a:extLst>
                  <a:ext uri="{63B3BB69-23CF-44E3-9099-C40C66FF867C}">
                    <a14:compatExt spid="_x0000_s98309"/>
                  </a:ext>
                  <a:ext uri="{FF2B5EF4-FFF2-40B4-BE49-F238E27FC236}">
                    <a16:creationId xmlns:a16="http://schemas.microsoft.com/office/drawing/2014/main" id="{00000000-0008-0000-0200-000005800100}"/>
                  </a:ext>
                </a:extLst>
              </xdr:cNvPr>
              <xdr:cNvSpPr/>
            </xdr:nvSpPr>
            <xdr:spPr bwMode="auto">
              <a:xfrm>
                <a:off x="5838825" y="52482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10" name="Check Box 6" hidden="1">
                <a:extLst>
                  <a:ext uri="{63B3BB69-23CF-44E3-9099-C40C66FF867C}">
                    <a14:compatExt spid="_x0000_s98310"/>
                  </a:ext>
                  <a:ext uri="{FF2B5EF4-FFF2-40B4-BE49-F238E27FC236}">
                    <a16:creationId xmlns:a16="http://schemas.microsoft.com/office/drawing/2014/main" id="{00000000-0008-0000-0200-000006800100}"/>
                  </a:ext>
                </a:extLst>
              </xdr:cNvPr>
              <xdr:cNvSpPr/>
            </xdr:nvSpPr>
            <xdr:spPr bwMode="auto">
              <a:xfrm>
                <a:off x="5838825" y="7086600"/>
                <a:ext cx="314325" cy="219075"/>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11" name="Check Box 7" hidden="1">
                <a:extLst>
                  <a:ext uri="{63B3BB69-23CF-44E3-9099-C40C66FF867C}">
                    <a14:compatExt spid="_x0000_s98311"/>
                  </a:ext>
                  <a:ext uri="{FF2B5EF4-FFF2-40B4-BE49-F238E27FC236}">
                    <a16:creationId xmlns:a16="http://schemas.microsoft.com/office/drawing/2014/main" id="{00000000-0008-0000-0200-000007800100}"/>
                  </a:ext>
                </a:extLst>
              </xdr:cNvPr>
              <xdr:cNvSpPr/>
            </xdr:nvSpPr>
            <xdr:spPr bwMode="auto">
              <a:xfrm>
                <a:off x="5838825" y="7391401"/>
                <a:ext cx="314325" cy="219075"/>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12" name="Check Box 8" hidden="1">
                <a:extLst>
                  <a:ext uri="{63B3BB69-23CF-44E3-9099-C40C66FF867C}">
                    <a14:compatExt spid="_x0000_s98312"/>
                  </a:ext>
                  <a:ext uri="{FF2B5EF4-FFF2-40B4-BE49-F238E27FC236}">
                    <a16:creationId xmlns:a16="http://schemas.microsoft.com/office/drawing/2014/main" id="{00000000-0008-0000-0200-000008800100}"/>
                  </a:ext>
                </a:extLst>
              </xdr:cNvPr>
              <xdr:cNvSpPr/>
            </xdr:nvSpPr>
            <xdr:spPr bwMode="auto">
              <a:xfrm>
                <a:off x="5838825" y="37242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13" name="Check Box 9" hidden="1">
                <a:extLst>
                  <a:ext uri="{63B3BB69-23CF-44E3-9099-C40C66FF867C}">
                    <a14:compatExt spid="_x0000_s98313"/>
                  </a:ext>
                  <a:ext uri="{FF2B5EF4-FFF2-40B4-BE49-F238E27FC236}">
                    <a16:creationId xmlns:a16="http://schemas.microsoft.com/office/drawing/2014/main" id="{00000000-0008-0000-0200-000009800100}"/>
                  </a:ext>
                </a:extLst>
              </xdr:cNvPr>
              <xdr:cNvSpPr/>
            </xdr:nvSpPr>
            <xdr:spPr bwMode="auto">
              <a:xfrm>
                <a:off x="5838825" y="40290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14" name="Check Box 10" hidden="1">
                <a:extLst>
                  <a:ext uri="{63B3BB69-23CF-44E3-9099-C40C66FF867C}">
                    <a14:compatExt spid="_x0000_s98314"/>
                  </a:ext>
                  <a:ext uri="{FF2B5EF4-FFF2-40B4-BE49-F238E27FC236}">
                    <a16:creationId xmlns:a16="http://schemas.microsoft.com/office/drawing/2014/main" id="{00000000-0008-0000-0200-00000A800100}"/>
                  </a:ext>
                </a:extLst>
              </xdr:cNvPr>
              <xdr:cNvSpPr/>
            </xdr:nvSpPr>
            <xdr:spPr bwMode="auto">
              <a:xfrm>
                <a:off x="5838825" y="4333875"/>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58" name="Check Box 54" hidden="1">
                <a:extLst>
                  <a:ext uri="{63B3BB69-23CF-44E3-9099-C40C66FF867C}">
                    <a14:compatExt spid="_x0000_s98358"/>
                  </a:ext>
                  <a:ext uri="{FF2B5EF4-FFF2-40B4-BE49-F238E27FC236}">
                    <a16:creationId xmlns:a16="http://schemas.microsoft.com/office/drawing/2014/main" id="{00000000-0008-0000-0200-000036800100}"/>
                  </a:ext>
                </a:extLst>
              </xdr:cNvPr>
              <xdr:cNvSpPr/>
            </xdr:nvSpPr>
            <xdr:spPr bwMode="auto">
              <a:xfrm>
                <a:off x="5838825" y="5562600"/>
                <a:ext cx="314325" cy="219075"/>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60" name="Check Box 56" hidden="1">
                <a:extLst>
                  <a:ext uri="{63B3BB69-23CF-44E3-9099-C40C66FF867C}">
                    <a14:compatExt spid="_x0000_s98360"/>
                  </a:ext>
                  <a:ext uri="{FF2B5EF4-FFF2-40B4-BE49-F238E27FC236}">
                    <a16:creationId xmlns:a16="http://schemas.microsoft.com/office/drawing/2014/main" id="{00000000-0008-0000-0200-000038800100}"/>
                  </a:ext>
                </a:extLst>
              </xdr:cNvPr>
              <xdr:cNvSpPr/>
            </xdr:nvSpPr>
            <xdr:spPr bwMode="auto">
              <a:xfrm>
                <a:off x="5838825" y="5867400"/>
                <a:ext cx="314325" cy="219075"/>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62" name="Check Box 58" hidden="1">
                <a:extLst>
                  <a:ext uri="{63B3BB69-23CF-44E3-9099-C40C66FF867C}">
                    <a14:compatExt spid="_x0000_s98362"/>
                  </a:ext>
                  <a:ext uri="{FF2B5EF4-FFF2-40B4-BE49-F238E27FC236}">
                    <a16:creationId xmlns:a16="http://schemas.microsoft.com/office/drawing/2014/main" id="{00000000-0008-0000-0200-00003A800100}"/>
                  </a:ext>
                </a:extLst>
              </xdr:cNvPr>
              <xdr:cNvSpPr/>
            </xdr:nvSpPr>
            <xdr:spPr bwMode="auto">
              <a:xfrm>
                <a:off x="5838825" y="6172200"/>
                <a:ext cx="314325" cy="219075"/>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63" name="Check Box 59" hidden="1">
                <a:extLst>
                  <a:ext uri="{63B3BB69-23CF-44E3-9099-C40C66FF867C}">
                    <a14:compatExt spid="_x0000_s98363"/>
                  </a:ext>
                  <a:ext uri="{FF2B5EF4-FFF2-40B4-BE49-F238E27FC236}">
                    <a16:creationId xmlns:a16="http://schemas.microsoft.com/office/drawing/2014/main" id="{00000000-0008-0000-0200-00003B800100}"/>
                  </a:ext>
                </a:extLst>
              </xdr:cNvPr>
              <xdr:cNvSpPr/>
            </xdr:nvSpPr>
            <xdr:spPr bwMode="auto">
              <a:xfrm>
                <a:off x="5838825" y="6477000"/>
                <a:ext cx="314325" cy="219075"/>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364" name="Check Box 60" hidden="1">
                <a:extLst>
                  <a:ext uri="{63B3BB69-23CF-44E3-9099-C40C66FF867C}">
                    <a14:compatExt spid="_x0000_s98364"/>
                  </a:ext>
                  <a:ext uri="{FF2B5EF4-FFF2-40B4-BE49-F238E27FC236}">
                    <a16:creationId xmlns:a16="http://schemas.microsoft.com/office/drawing/2014/main" id="{00000000-0008-0000-0200-00003C800100}"/>
                  </a:ext>
                </a:extLst>
              </xdr:cNvPr>
              <xdr:cNvSpPr/>
            </xdr:nvSpPr>
            <xdr:spPr bwMode="auto">
              <a:xfrm>
                <a:off x="5838825" y="6781800"/>
                <a:ext cx="314325" cy="219075"/>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8401" name="Check Box 97" hidden="1">
                <a:extLst>
                  <a:ext uri="{63B3BB69-23CF-44E3-9099-C40C66FF867C}">
                    <a14:compatExt spid="_x0000_s98401"/>
                  </a:ext>
                  <a:ext uri="{FF2B5EF4-FFF2-40B4-BE49-F238E27FC236}">
                    <a16:creationId xmlns:a16="http://schemas.microsoft.com/office/drawing/2014/main" id="{00000000-0008-0000-0200-000061800100}"/>
                  </a:ext>
                </a:extLst>
              </xdr:cNvPr>
              <xdr:cNvSpPr/>
            </xdr:nvSpPr>
            <xdr:spPr bwMode="auto">
              <a:xfrm>
                <a:off x="5838825" y="3114674"/>
                <a:ext cx="314325" cy="22860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228600</xdr:colOff>
      <xdr:row>25</xdr:row>
      <xdr:rowOff>47625</xdr:rowOff>
    </xdr:from>
    <xdr:to>
      <xdr:col>22</xdr:col>
      <xdr:colOff>142875</xdr:colOff>
      <xdr:row>34</xdr:row>
      <xdr:rowOff>200025</xdr:rowOff>
    </xdr:to>
    <xdr:pic>
      <xdr:nvPicPr>
        <xdr:cNvPr id="3" name="Picture 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57275" y="6619875"/>
          <a:ext cx="5086350" cy="23812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4</xdr:col>
          <xdr:colOff>142875</xdr:colOff>
          <xdr:row>5</xdr:row>
          <xdr:rowOff>38100</xdr:rowOff>
        </xdr:from>
        <xdr:to>
          <xdr:col>5</xdr:col>
          <xdr:colOff>190500</xdr:colOff>
          <xdr:row>6</xdr:row>
          <xdr:rowOff>0</xdr:rowOff>
        </xdr:to>
        <xdr:sp macro="" textlink="">
          <xdr:nvSpPr>
            <xdr:cNvPr id="99332" name="Check Box 4" hidden="1">
              <a:extLst>
                <a:ext uri="{63B3BB69-23CF-44E3-9099-C40C66FF867C}">
                  <a14:compatExt spid="_x0000_s99332"/>
                </a:ext>
                <a:ext uri="{FF2B5EF4-FFF2-40B4-BE49-F238E27FC236}">
                  <a16:creationId xmlns:a16="http://schemas.microsoft.com/office/drawing/2014/main" id="{00000000-0008-0000-0300-000004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6</xdr:row>
          <xdr:rowOff>28575</xdr:rowOff>
        </xdr:from>
        <xdr:to>
          <xdr:col>5</xdr:col>
          <xdr:colOff>190500</xdr:colOff>
          <xdr:row>6</xdr:row>
          <xdr:rowOff>238125</xdr:rowOff>
        </xdr:to>
        <xdr:sp macro="" textlink="">
          <xdr:nvSpPr>
            <xdr:cNvPr id="99338" name="Check Box 10" hidden="1">
              <a:extLst>
                <a:ext uri="{63B3BB69-23CF-44E3-9099-C40C66FF867C}">
                  <a14:compatExt spid="_x0000_s99338"/>
                </a:ext>
                <a:ext uri="{FF2B5EF4-FFF2-40B4-BE49-F238E27FC236}">
                  <a16:creationId xmlns:a16="http://schemas.microsoft.com/office/drawing/2014/main" id="{00000000-0008-0000-0300-00000A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7</xdr:row>
          <xdr:rowOff>38100</xdr:rowOff>
        </xdr:from>
        <xdr:to>
          <xdr:col>5</xdr:col>
          <xdr:colOff>190500</xdr:colOff>
          <xdr:row>8</xdr:row>
          <xdr:rowOff>0</xdr:rowOff>
        </xdr:to>
        <xdr:sp macro="" textlink="">
          <xdr:nvSpPr>
            <xdr:cNvPr id="99340" name="Check Box 12" hidden="1">
              <a:extLst>
                <a:ext uri="{63B3BB69-23CF-44E3-9099-C40C66FF867C}">
                  <a14:compatExt spid="_x0000_s99340"/>
                </a:ext>
                <a:ext uri="{FF2B5EF4-FFF2-40B4-BE49-F238E27FC236}">
                  <a16:creationId xmlns:a16="http://schemas.microsoft.com/office/drawing/2014/main" id="{00000000-0008-0000-0300-00000C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8</xdr:row>
          <xdr:rowOff>9525</xdr:rowOff>
        </xdr:from>
        <xdr:to>
          <xdr:col>5</xdr:col>
          <xdr:colOff>190500</xdr:colOff>
          <xdr:row>8</xdr:row>
          <xdr:rowOff>228600</xdr:rowOff>
        </xdr:to>
        <xdr:sp macro="" textlink="">
          <xdr:nvSpPr>
            <xdr:cNvPr id="99341" name="Check Box 13" hidden="1">
              <a:extLst>
                <a:ext uri="{63B3BB69-23CF-44E3-9099-C40C66FF867C}">
                  <a14:compatExt spid="_x0000_s99341"/>
                </a:ext>
                <a:ext uri="{FF2B5EF4-FFF2-40B4-BE49-F238E27FC236}">
                  <a16:creationId xmlns:a16="http://schemas.microsoft.com/office/drawing/2014/main" id="{00000000-0008-0000-0300-00000D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9</xdr:row>
          <xdr:rowOff>28575</xdr:rowOff>
        </xdr:from>
        <xdr:to>
          <xdr:col>5</xdr:col>
          <xdr:colOff>190500</xdr:colOff>
          <xdr:row>10</xdr:row>
          <xdr:rowOff>0</xdr:rowOff>
        </xdr:to>
        <xdr:sp macro="" textlink="">
          <xdr:nvSpPr>
            <xdr:cNvPr id="99343" name="Check Box 15" hidden="1">
              <a:extLst>
                <a:ext uri="{63B3BB69-23CF-44E3-9099-C40C66FF867C}">
                  <a14:compatExt spid="_x0000_s99343"/>
                </a:ext>
                <a:ext uri="{FF2B5EF4-FFF2-40B4-BE49-F238E27FC236}">
                  <a16:creationId xmlns:a16="http://schemas.microsoft.com/office/drawing/2014/main" id="{00000000-0008-0000-0300-00000F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17</xdr:row>
          <xdr:rowOff>38100</xdr:rowOff>
        </xdr:from>
        <xdr:to>
          <xdr:col>5</xdr:col>
          <xdr:colOff>190500</xdr:colOff>
          <xdr:row>18</xdr:row>
          <xdr:rowOff>0</xdr:rowOff>
        </xdr:to>
        <xdr:sp macro="" textlink="">
          <xdr:nvSpPr>
            <xdr:cNvPr id="99349" name="Check Box 21" hidden="1">
              <a:extLst>
                <a:ext uri="{63B3BB69-23CF-44E3-9099-C40C66FF867C}">
                  <a14:compatExt spid="_x0000_s99349"/>
                </a:ext>
                <a:ext uri="{FF2B5EF4-FFF2-40B4-BE49-F238E27FC236}">
                  <a16:creationId xmlns:a16="http://schemas.microsoft.com/office/drawing/2014/main" id="{00000000-0008-0000-0300-000015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18</xdr:row>
          <xdr:rowOff>28575</xdr:rowOff>
        </xdr:from>
        <xdr:to>
          <xdr:col>5</xdr:col>
          <xdr:colOff>190500</xdr:colOff>
          <xdr:row>18</xdr:row>
          <xdr:rowOff>238125</xdr:rowOff>
        </xdr:to>
        <xdr:sp macro="" textlink="">
          <xdr:nvSpPr>
            <xdr:cNvPr id="99350" name="Check Box 22" hidden="1">
              <a:extLst>
                <a:ext uri="{63B3BB69-23CF-44E3-9099-C40C66FF867C}">
                  <a14:compatExt spid="_x0000_s99350"/>
                </a:ext>
                <a:ext uri="{FF2B5EF4-FFF2-40B4-BE49-F238E27FC236}">
                  <a16:creationId xmlns:a16="http://schemas.microsoft.com/office/drawing/2014/main" id="{00000000-0008-0000-0300-000016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19</xdr:row>
          <xdr:rowOff>38100</xdr:rowOff>
        </xdr:from>
        <xdr:to>
          <xdr:col>5</xdr:col>
          <xdr:colOff>190500</xdr:colOff>
          <xdr:row>20</xdr:row>
          <xdr:rowOff>0</xdr:rowOff>
        </xdr:to>
        <xdr:sp macro="" textlink="">
          <xdr:nvSpPr>
            <xdr:cNvPr id="99351" name="Check Box 23" hidden="1">
              <a:extLst>
                <a:ext uri="{63B3BB69-23CF-44E3-9099-C40C66FF867C}">
                  <a14:compatExt spid="_x0000_s99351"/>
                </a:ext>
                <a:ext uri="{FF2B5EF4-FFF2-40B4-BE49-F238E27FC236}">
                  <a16:creationId xmlns:a16="http://schemas.microsoft.com/office/drawing/2014/main" id="{00000000-0008-0000-0300-000017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20</xdr:row>
          <xdr:rowOff>9525</xdr:rowOff>
        </xdr:from>
        <xdr:to>
          <xdr:col>5</xdr:col>
          <xdr:colOff>190500</xdr:colOff>
          <xdr:row>20</xdr:row>
          <xdr:rowOff>228600</xdr:rowOff>
        </xdr:to>
        <xdr:sp macro="" textlink="">
          <xdr:nvSpPr>
            <xdr:cNvPr id="99352" name="Check Box 24" hidden="1">
              <a:extLst>
                <a:ext uri="{63B3BB69-23CF-44E3-9099-C40C66FF867C}">
                  <a14:compatExt spid="_x0000_s99352"/>
                </a:ext>
                <a:ext uri="{FF2B5EF4-FFF2-40B4-BE49-F238E27FC236}">
                  <a16:creationId xmlns:a16="http://schemas.microsoft.com/office/drawing/2014/main" id="{00000000-0008-0000-0300-000018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21</xdr:row>
          <xdr:rowOff>28575</xdr:rowOff>
        </xdr:from>
        <xdr:to>
          <xdr:col>5</xdr:col>
          <xdr:colOff>190500</xdr:colOff>
          <xdr:row>22</xdr:row>
          <xdr:rowOff>0</xdr:rowOff>
        </xdr:to>
        <xdr:sp macro="" textlink="">
          <xdr:nvSpPr>
            <xdr:cNvPr id="99353" name="Check Box 25" hidden="1">
              <a:extLst>
                <a:ext uri="{63B3BB69-23CF-44E3-9099-C40C66FF867C}">
                  <a14:compatExt spid="_x0000_s99353"/>
                </a:ext>
                <a:ext uri="{FF2B5EF4-FFF2-40B4-BE49-F238E27FC236}">
                  <a16:creationId xmlns:a16="http://schemas.microsoft.com/office/drawing/2014/main" id="{00000000-0008-0000-0300-0000198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3" Type="http://schemas.openxmlformats.org/officeDocument/2006/relationships/vmlDrawing" Target="../drawings/vmlDrawing2.v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47" Type="http://schemas.openxmlformats.org/officeDocument/2006/relationships/ctrlProp" Target="../ctrlProps/ctrlProp45.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46" Type="http://schemas.openxmlformats.org/officeDocument/2006/relationships/ctrlProp" Target="../ctrlProps/ctrlProp44.xml"/><Relationship Id="rId2" Type="http://schemas.openxmlformats.org/officeDocument/2006/relationships/drawing" Target="../drawings/drawing2.x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41" Type="http://schemas.openxmlformats.org/officeDocument/2006/relationships/ctrlProp" Target="../ctrlProps/ctrlProp39.xml"/><Relationship Id="rId1" Type="http://schemas.openxmlformats.org/officeDocument/2006/relationships/printerSettings" Target="../printerSettings/printerSettings3.bin"/><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49" Type="http://schemas.openxmlformats.org/officeDocument/2006/relationships/ctrlProp" Target="../ctrlProps/ctrlProp47.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48" Type="http://schemas.openxmlformats.org/officeDocument/2006/relationships/ctrlProp" Target="../ctrlProps/ctrlProp46.xml"/><Relationship Id="rId8"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2.xml"/><Relationship Id="rId13" Type="http://schemas.openxmlformats.org/officeDocument/2006/relationships/ctrlProp" Target="../ctrlProps/ctrlProp57.xml"/><Relationship Id="rId3" Type="http://schemas.openxmlformats.org/officeDocument/2006/relationships/vmlDrawing" Target="../drawings/vmlDrawing3.vml"/><Relationship Id="rId7" Type="http://schemas.openxmlformats.org/officeDocument/2006/relationships/ctrlProp" Target="../ctrlProps/ctrlProp51.xml"/><Relationship Id="rId12" Type="http://schemas.openxmlformats.org/officeDocument/2006/relationships/ctrlProp" Target="../ctrlProps/ctrlProp56.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50.xml"/><Relationship Id="rId11" Type="http://schemas.openxmlformats.org/officeDocument/2006/relationships/ctrlProp" Target="../ctrlProps/ctrlProp55.xml"/><Relationship Id="rId5" Type="http://schemas.openxmlformats.org/officeDocument/2006/relationships/ctrlProp" Target="../ctrlProps/ctrlProp49.xml"/><Relationship Id="rId10" Type="http://schemas.openxmlformats.org/officeDocument/2006/relationships/ctrlProp" Target="../ctrlProps/ctrlProp54.xml"/><Relationship Id="rId4" Type="http://schemas.openxmlformats.org/officeDocument/2006/relationships/ctrlProp" Target="../ctrlProps/ctrlProp48.xml"/><Relationship Id="rId9" Type="http://schemas.openxmlformats.org/officeDocument/2006/relationships/ctrlProp" Target="../ctrlProps/ctrlProp5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1:CX144"/>
  <sheetViews>
    <sheetView showGridLines="0" tabSelected="1" view="pageBreakPreview" topLeftCell="A10" zoomScale="70" zoomScaleNormal="85" zoomScaleSheetLayoutView="70" workbookViewId="0">
      <selection activeCell="AJ22" sqref="AJ22"/>
    </sheetView>
  </sheetViews>
  <sheetFormatPr defaultColWidth="9" defaultRowHeight="12.75" x14ac:dyDescent="0.25"/>
  <cols>
    <col min="1" max="29" width="3.59765625" style="36" customWidth="1"/>
    <col min="30" max="30" width="18.6640625" style="585" bestFit="1" customWidth="1"/>
    <col min="31" max="31" width="3.59765625" style="58" customWidth="1"/>
    <col min="32" max="32" width="6.796875" style="585" bestFit="1" customWidth="1"/>
    <col min="33" max="33" width="3.59765625" style="58" customWidth="1"/>
    <col min="34" max="34" width="5.46484375" style="585" bestFit="1" customWidth="1"/>
    <col min="35" max="35" width="5.33203125" style="585" bestFit="1" customWidth="1"/>
    <col min="36" max="36" width="4.06640625" style="585" bestFit="1" customWidth="1"/>
    <col min="37" max="37" width="5.33203125" style="585" bestFit="1" customWidth="1"/>
    <col min="38" max="38" width="4.06640625" style="585" bestFit="1" customWidth="1"/>
    <col min="39" max="39" width="5.33203125" style="585" bestFit="1" customWidth="1"/>
    <col min="40" max="40" width="3.796875" style="585" bestFit="1" customWidth="1"/>
    <col min="41" max="41" width="3.59765625" style="58" customWidth="1"/>
    <col min="42" max="42" width="18.73046875" style="585" bestFit="1" customWidth="1"/>
    <col min="43" max="43" width="8.33203125" style="585" bestFit="1" customWidth="1"/>
    <col min="44" max="44" width="9.73046875" style="585" bestFit="1" customWidth="1"/>
    <col min="45" max="45" width="3.59765625" style="58" customWidth="1"/>
    <col min="46" max="46" width="13.9296875" style="585" bestFit="1" customWidth="1"/>
    <col min="47" max="47" width="3.59765625" style="58" customWidth="1"/>
    <col min="48" max="48" width="6.86328125" style="533" bestFit="1" customWidth="1"/>
    <col min="49" max="49" width="5.46484375" style="533" bestFit="1" customWidth="1"/>
    <col min="50" max="50" width="6.6640625" style="533" bestFit="1" customWidth="1"/>
    <col min="51" max="51" width="4.59765625" style="533" bestFit="1" customWidth="1"/>
    <col min="52" max="52" width="9.33203125" style="533" bestFit="1" customWidth="1"/>
    <col min="53" max="53" width="7.73046875" style="533" bestFit="1" customWidth="1"/>
    <col min="54" max="54" width="9.46484375" style="533" bestFit="1" customWidth="1"/>
    <col min="55" max="55" width="7.73046875" style="533" bestFit="1" customWidth="1"/>
    <col min="56" max="56" width="10.33203125" style="533" bestFit="1" customWidth="1"/>
    <col min="57" max="58" width="6.6640625" style="533" bestFit="1" customWidth="1"/>
    <col min="59" max="59" width="7.19921875" style="533" bestFit="1" customWidth="1"/>
    <col min="60" max="60" width="3.59765625" style="533" bestFit="1" customWidth="1"/>
    <col min="61" max="61" width="3.59765625" style="58" customWidth="1"/>
    <col min="62" max="63" width="6.46484375" style="527" bestFit="1" customWidth="1"/>
    <col min="64" max="64" width="3.59765625" style="177" customWidth="1"/>
    <col min="65" max="65" width="20" style="527" bestFit="1" customWidth="1"/>
    <col min="66" max="66" width="3.59765625" style="527" customWidth="1"/>
    <col min="67" max="67" width="4.06640625" style="527" bestFit="1" customWidth="1"/>
    <col min="68" max="69" width="6.1328125" style="527" bestFit="1" customWidth="1"/>
    <col min="70" max="70" width="3.59765625" style="527" customWidth="1"/>
    <col min="71" max="71" width="5.46484375" style="527" bestFit="1" customWidth="1"/>
    <col min="72" max="75" width="6.1328125" style="527" bestFit="1" customWidth="1"/>
    <col min="76" max="76" width="3.59765625" style="527" customWidth="1"/>
    <col min="77" max="77" width="5.46484375" style="527" bestFit="1" customWidth="1"/>
    <col min="78" max="81" width="6.1328125" style="527" bestFit="1" customWidth="1"/>
    <col min="82" max="82" width="3.59765625" style="528" customWidth="1"/>
    <col min="83" max="83" width="6.86328125" style="527" bestFit="1" customWidth="1"/>
    <col min="84" max="84" width="3.59765625" style="527" customWidth="1"/>
    <col min="85" max="85" width="6.86328125" style="527" bestFit="1" customWidth="1"/>
    <col min="86" max="86" width="5.46484375" style="527" bestFit="1" customWidth="1"/>
    <col min="87" max="87" width="6.3984375" style="527" bestFit="1" customWidth="1"/>
    <col min="88" max="88" width="5.6640625" style="527" bestFit="1" customWidth="1"/>
    <col min="89" max="89" width="6.3984375" style="527" bestFit="1" customWidth="1"/>
    <col min="90" max="90" width="3.59765625" style="527" customWidth="1"/>
    <col min="91" max="91" width="12.6640625" style="527" bestFit="1" customWidth="1"/>
    <col min="92" max="92" width="5.265625" style="527" bestFit="1" customWidth="1"/>
    <col min="93" max="96" width="5.6640625" style="527" bestFit="1" customWidth="1"/>
    <col min="97" max="97" width="12.6640625" style="527" bestFit="1" customWidth="1"/>
    <col min="98" max="98" width="5.3984375" style="527" bestFit="1" customWidth="1"/>
    <col min="99" max="102" width="5.6640625" style="527" bestFit="1" customWidth="1"/>
    <col min="103" max="107" width="3.59765625" style="36" customWidth="1"/>
    <col min="108" max="16384" width="9" style="36"/>
  </cols>
  <sheetData>
    <row r="1" spans="1:102" ht="30" customHeight="1" x14ac:dyDescent="0.25">
      <c r="A1" s="289" t="s">
        <v>244</v>
      </c>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D1" s="586" t="s">
        <v>322</v>
      </c>
      <c r="AE1" s="524"/>
      <c r="AF1" s="585" t="s">
        <v>330</v>
      </c>
      <c r="AG1" s="39"/>
      <c r="AH1" s="592" t="s">
        <v>331</v>
      </c>
      <c r="AI1" s="593"/>
      <c r="AJ1" s="593"/>
      <c r="AK1" s="593"/>
      <c r="AL1" s="593"/>
      <c r="AM1" s="593"/>
      <c r="AN1" s="593"/>
      <c r="AO1" s="523"/>
      <c r="AP1" s="586" t="s">
        <v>333</v>
      </c>
      <c r="AQ1" s="586"/>
      <c r="AR1" s="586"/>
      <c r="AS1" s="523"/>
      <c r="AT1" s="560" t="s">
        <v>335</v>
      </c>
      <c r="AU1" s="523"/>
      <c r="AW1" s="560"/>
      <c r="AY1" s="560"/>
      <c r="AZ1" s="560"/>
      <c r="BA1" s="560"/>
      <c r="BB1" s="560"/>
      <c r="BC1" s="560"/>
      <c r="BD1" s="560"/>
      <c r="BE1" s="560"/>
      <c r="BF1" s="560"/>
      <c r="BG1" s="560"/>
      <c r="BH1" s="560"/>
      <c r="BI1" s="523"/>
      <c r="BJ1" s="558" t="s">
        <v>370</v>
      </c>
      <c r="BK1" s="531"/>
      <c r="BL1" s="53"/>
      <c r="BM1" s="526" t="s">
        <v>371</v>
      </c>
      <c r="BN1" s="526"/>
      <c r="BO1" s="526"/>
      <c r="BP1" s="526"/>
      <c r="CE1" s="527" t="s">
        <v>378</v>
      </c>
    </row>
    <row r="2" spans="1:102" ht="30" customHeight="1" x14ac:dyDescent="0.25">
      <c r="A2" s="290" t="s">
        <v>315</v>
      </c>
      <c r="B2" s="290"/>
      <c r="C2" s="290"/>
      <c r="D2" s="290"/>
      <c r="E2" s="290"/>
      <c r="F2" s="290"/>
      <c r="G2" s="290"/>
      <c r="H2" s="290"/>
      <c r="I2" s="290"/>
      <c r="J2" s="290"/>
      <c r="K2" s="290"/>
      <c r="L2" s="290"/>
      <c r="M2" s="290"/>
      <c r="N2" s="290"/>
      <c r="O2" s="290"/>
      <c r="P2" s="290"/>
      <c r="Q2" s="290"/>
      <c r="R2" s="290"/>
      <c r="S2" s="290"/>
      <c r="T2" s="290"/>
      <c r="U2" s="290"/>
      <c r="V2" s="290"/>
      <c r="W2" s="290"/>
      <c r="X2" s="290"/>
      <c r="Y2" s="290"/>
      <c r="Z2" s="290"/>
      <c r="AA2" s="290"/>
      <c r="AB2" s="290"/>
      <c r="AD2" s="586"/>
      <c r="AE2" s="524"/>
      <c r="AF2" s="594"/>
      <c r="AG2" s="524"/>
      <c r="AH2" s="594"/>
      <c r="AI2" s="594"/>
      <c r="AJ2" s="594"/>
      <c r="AK2" s="586"/>
      <c r="AL2" s="586"/>
      <c r="AM2" s="586"/>
      <c r="AN2" s="586"/>
      <c r="AO2" s="523"/>
      <c r="AP2" s="586"/>
      <c r="AQ2" s="586"/>
      <c r="AR2" s="586"/>
      <c r="AS2" s="523"/>
      <c r="AT2" s="586"/>
      <c r="AU2" s="523"/>
      <c r="AV2" s="560"/>
      <c r="AW2" s="560"/>
      <c r="AX2" s="560"/>
      <c r="AY2" s="560"/>
      <c r="AZ2" s="560"/>
      <c r="BA2" s="560"/>
      <c r="BB2" s="560"/>
      <c r="BC2" s="560"/>
      <c r="BD2" s="560"/>
      <c r="BE2" s="560"/>
      <c r="BF2" s="560"/>
      <c r="BG2" s="560"/>
      <c r="BH2" s="560"/>
      <c r="BI2" s="523"/>
      <c r="BJ2" s="526"/>
      <c r="BK2" s="526"/>
      <c r="BL2" s="53"/>
      <c r="BM2" s="526"/>
      <c r="BN2" s="526"/>
      <c r="BO2" s="526"/>
      <c r="BP2" s="526"/>
    </row>
    <row r="3" spans="1:102" ht="30" customHeight="1" x14ac:dyDescent="0.25">
      <c r="A3" s="288" t="s">
        <v>44</v>
      </c>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D3" s="598">
        <f>IF(J10="床断熱",1,IF(J10="基礎断熱",2,3))</f>
        <v>1</v>
      </c>
      <c r="AE3" s="523"/>
      <c r="AF3" s="597">
        <f>IF(A21="等級4",1,IF(A21="等級3",2,IF(A21="等級2",3,4)))</f>
        <v>1</v>
      </c>
      <c r="AG3" s="523"/>
      <c r="AH3" s="527"/>
      <c r="AI3" s="538" t="s">
        <v>21</v>
      </c>
      <c r="AJ3" s="538"/>
      <c r="AK3" s="538" t="s">
        <v>22</v>
      </c>
      <c r="AL3" s="538"/>
      <c r="AM3" s="538" t="s">
        <v>23</v>
      </c>
      <c r="AN3" s="538"/>
      <c r="AO3" s="523"/>
      <c r="AP3" s="586" t="s">
        <v>332</v>
      </c>
      <c r="AQ3" s="587" t="s">
        <v>125</v>
      </c>
      <c r="AR3" s="587" t="s">
        <v>126</v>
      </c>
      <c r="AS3" s="523"/>
      <c r="AT3" s="587" t="s">
        <v>386</v>
      </c>
      <c r="AU3" s="523"/>
      <c r="AV3" s="561" t="s">
        <v>337</v>
      </c>
      <c r="AW3" s="561" t="s">
        <v>351</v>
      </c>
      <c r="AX3" s="561" t="s">
        <v>336</v>
      </c>
      <c r="AY3" s="562"/>
      <c r="AZ3" s="561" t="s">
        <v>359</v>
      </c>
      <c r="BA3" s="546"/>
      <c r="BB3" s="561" t="s">
        <v>360</v>
      </c>
      <c r="BC3" s="546"/>
      <c r="BD3" s="563" t="s">
        <v>363</v>
      </c>
      <c r="BE3" s="564"/>
      <c r="BF3" s="540"/>
      <c r="BG3" s="563" t="s">
        <v>131</v>
      </c>
      <c r="BH3" s="540"/>
      <c r="BI3" s="523"/>
      <c r="BJ3" s="529" t="s">
        <v>55</v>
      </c>
      <c r="BK3" s="529" t="s">
        <v>56</v>
      </c>
      <c r="BL3" s="53"/>
      <c r="BM3" s="529" t="s">
        <v>372</v>
      </c>
      <c r="BN3" s="526"/>
      <c r="BO3" s="530" t="s">
        <v>375</v>
      </c>
      <c r="BP3" s="531"/>
      <c r="BQ3" s="531"/>
      <c r="BS3" s="532" t="s">
        <v>380</v>
      </c>
      <c r="BT3" s="532"/>
      <c r="BU3" s="532"/>
      <c r="BV3" s="532"/>
      <c r="BW3" s="532"/>
      <c r="BX3" s="533"/>
      <c r="BY3" s="534" t="s">
        <v>381</v>
      </c>
      <c r="BZ3" s="534"/>
      <c r="CA3" s="534"/>
      <c r="CB3" s="534"/>
      <c r="CC3" s="534"/>
      <c r="CE3" s="535" t="s">
        <v>220</v>
      </c>
      <c r="CG3" s="527" t="s">
        <v>379</v>
      </c>
      <c r="CM3" s="527" t="s">
        <v>211</v>
      </c>
      <c r="CS3" s="527" t="s">
        <v>209</v>
      </c>
    </row>
    <row r="4" spans="1:102" ht="30" customHeight="1" thickBot="1" x14ac:dyDescent="0.3">
      <c r="A4" s="37" t="s">
        <v>37</v>
      </c>
      <c r="AD4" s="586" t="s">
        <v>323</v>
      </c>
      <c r="AE4" s="523"/>
      <c r="AF4" s="585" t="s">
        <v>326</v>
      </c>
      <c r="AG4" s="523"/>
      <c r="AH4" s="527"/>
      <c r="AI4" s="529" t="s">
        <v>24</v>
      </c>
      <c r="AJ4" s="529" t="s">
        <v>25</v>
      </c>
      <c r="AK4" s="529" t="s">
        <v>24</v>
      </c>
      <c r="AL4" s="529" t="s">
        <v>25</v>
      </c>
      <c r="AM4" s="529" t="s">
        <v>24</v>
      </c>
      <c r="AN4" s="529" t="s">
        <v>25</v>
      </c>
      <c r="AO4" s="523"/>
      <c r="AP4" s="586" t="s">
        <v>127</v>
      </c>
      <c r="AQ4" s="588">
        <f>IF(ISERROR(AQ9),"",ROUNDUP(AQ9,2))</f>
        <v>1.72</v>
      </c>
      <c r="AR4" s="588">
        <f>IF(ISERROR(AR9),"",ROUNDUP(AR9,2))</f>
        <v>1.62</v>
      </c>
      <c r="AS4" s="523"/>
      <c r="AT4" s="587" t="b">
        <f>W13="個別に計算する"</f>
        <v>0</v>
      </c>
      <c r="AU4" s="523"/>
      <c r="AV4" s="565"/>
      <c r="AW4" s="565"/>
      <c r="AX4" s="566" t="s">
        <v>341</v>
      </c>
      <c r="AY4" s="567" t="s">
        <v>342</v>
      </c>
      <c r="AZ4" s="566" t="s">
        <v>341</v>
      </c>
      <c r="BA4" s="566" t="s">
        <v>342</v>
      </c>
      <c r="BB4" s="566" t="s">
        <v>341</v>
      </c>
      <c r="BC4" s="566" t="s">
        <v>342</v>
      </c>
      <c r="BD4" s="568" t="s">
        <v>364</v>
      </c>
      <c r="BE4" s="568" t="s">
        <v>128</v>
      </c>
      <c r="BF4" s="568" t="s">
        <v>365</v>
      </c>
      <c r="BG4" s="568" t="s">
        <v>364</v>
      </c>
      <c r="BH4" s="568" t="s">
        <v>132</v>
      </c>
      <c r="BI4" s="523"/>
      <c r="BJ4" s="559">
        <f>M16</f>
        <v>0.9</v>
      </c>
      <c r="BK4" s="559">
        <f>P16</f>
        <v>0.6</v>
      </c>
      <c r="BL4" s="53"/>
      <c r="BM4" s="529" t="b">
        <f>N13="個別に計算する"</f>
        <v>0</v>
      </c>
      <c r="BN4" s="526"/>
      <c r="BO4" s="535"/>
      <c r="BP4" s="535" t="s">
        <v>55</v>
      </c>
      <c r="BQ4" s="535" t="s">
        <v>56</v>
      </c>
      <c r="BS4" s="536">
        <v>1</v>
      </c>
      <c r="BT4" s="537">
        <v>2</v>
      </c>
      <c r="BU4" s="537">
        <v>3</v>
      </c>
      <c r="BV4" s="537">
        <v>4</v>
      </c>
      <c r="BW4" s="537">
        <v>5</v>
      </c>
      <c r="BX4" s="533"/>
      <c r="BY4" s="536">
        <v>1</v>
      </c>
      <c r="BZ4" s="537">
        <v>2</v>
      </c>
      <c r="CA4" s="537">
        <v>3</v>
      </c>
      <c r="CB4" s="537">
        <v>4</v>
      </c>
      <c r="CC4" s="537">
        <v>5</v>
      </c>
      <c r="CE4" s="535" t="str">
        <f>Z6</f>
        <v>６地域</v>
      </c>
      <c r="CG4" s="538"/>
      <c r="CH4" s="539" t="s">
        <v>368</v>
      </c>
      <c r="CI4" s="540"/>
      <c r="CJ4" s="539" t="s">
        <v>369</v>
      </c>
      <c r="CK4" s="540"/>
      <c r="CM4" s="541" t="s">
        <v>210</v>
      </c>
      <c r="CN4" s="542" t="s">
        <v>133</v>
      </c>
      <c r="CO4" s="542" t="s">
        <v>204</v>
      </c>
      <c r="CP4" s="542" t="s">
        <v>205</v>
      </c>
      <c r="CQ4" s="542" t="s">
        <v>206</v>
      </c>
      <c r="CR4" s="542" t="s">
        <v>207</v>
      </c>
      <c r="CS4" s="541" t="s">
        <v>210</v>
      </c>
      <c r="CT4" s="543" t="s">
        <v>133</v>
      </c>
      <c r="CU4" s="543" t="s">
        <v>204</v>
      </c>
      <c r="CV4" s="543" t="s">
        <v>205</v>
      </c>
      <c r="CW4" s="543" t="s">
        <v>206</v>
      </c>
      <c r="CX4" s="543" t="s">
        <v>207</v>
      </c>
    </row>
    <row r="5" spans="1:102" s="39" customFormat="1" ht="30" customHeight="1" x14ac:dyDescent="0.25">
      <c r="A5" s="283" t="s">
        <v>2</v>
      </c>
      <c r="B5" s="284"/>
      <c r="C5" s="284"/>
      <c r="D5" s="284"/>
      <c r="E5" s="284"/>
      <c r="F5" s="284"/>
      <c r="G5" s="284"/>
      <c r="H5" s="285"/>
      <c r="I5" s="38"/>
      <c r="J5" s="286"/>
      <c r="K5" s="286"/>
      <c r="L5" s="286"/>
      <c r="M5" s="286"/>
      <c r="N5" s="286"/>
      <c r="O5" s="286"/>
      <c r="P5" s="286"/>
      <c r="Q5" s="286"/>
      <c r="R5" s="286"/>
      <c r="S5" s="286"/>
      <c r="T5" s="286"/>
      <c r="U5" s="286"/>
      <c r="V5" s="286"/>
      <c r="W5" s="286"/>
      <c r="X5" s="286"/>
      <c r="Y5" s="286"/>
      <c r="Z5" s="286"/>
      <c r="AA5" s="286"/>
      <c r="AB5" s="287"/>
      <c r="AD5" s="586" t="s">
        <v>324</v>
      </c>
      <c r="AE5" s="55"/>
      <c r="AF5" s="585" t="s">
        <v>327</v>
      </c>
      <c r="AG5" s="55"/>
      <c r="AH5" s="529" t="s">
        <v>27</v>
      </c>
      <c r="AI5" s="529">
        <v>0.46</v>
      </c>
      <c r="AJ5" s="595" t="s">
        <v>26</v>
      </c>
      <c r="AK5" s="529">
        <v>0.54</v>
      </c>
      <c r="AL5" s="595" t="s">
        <v>26</v>
      </c>
      <c r="AM5" s="529">
        <v>0.72</v>
      </c>
      <c r="AN5" s="595" t="s">
        <v>26</v>
      </c>
      <c r="AO5" s="55"/>
      <c r="AP5" s="586" t="s">
        <v>130</v>
      </c>
      <c r="AQ5" s="589">
        <f>IF(ISERROR(AQ10),"",ROUNDUP(AQ10,1))</f>
        <v>7.3</v>
      </c>
      <c r="AR5" s="589">
        <f>IF(ISERROR(AR10),"",ROUNDUP(AR10,1))</f>
        <v>7.1</v>
      </c>
      <c r="AS5" s="55"/>
      <c r="AT5" s="586" t="s">
        <v>388</v>
      </c>
      <c r="AU5" s="55"/>
      <c r="AV5" s="566" t="s">
        <v>366</v>
      </c>
      <c r="AW5" s="566" t="s">
        <v>361</v>
      </c>
      <c r="AX5" s="566" t="s">
        <v>361</v>
      </c>
      <c r="AY5" s="566" t="s">
        <v>361</v>
      </c>
      <c r="AZ5" s="566" t="s">
        <v>361</v>
      </c>
      <c r="BA5" s="566" t="s">
        <v>361</v>
      </c>
      <c r="BB5" s="566" t="s">
        <v>361</v>
      </c>
      <c r="BC5" s="566" t="s">
        <v>361</v>
      </c>
      <c r="BD5" s="535" t="s">
        <v>202</v>
      </c>
      <c r="BE5" s="569">
        <v>266.10000000000002</v>
      </c>
      <c r="BF5" s="569">
        <v>275.69</v>
      </c>
      <c r="BG5" s="566" t="s">
        <v>361</v>
      </c>
      <c r="BH5" s="566" t="s">
        <v>361</v>
      </c>
      <c r="BI5" s="55"/>
      <c r="BJ5" s="527"/>
      <c r="BK5" s="527"/>
      <c r="BL5" s="525"/>
      <c r="BM5" s="526" t="s">
        <v>373</v>
      </c>
      <c r="BN5" s="526"/>
      <c r="BO5" s="535" t="s">
        <v>115</v>
      </c>
      <c r="BP5" s="544">
        <f>VLOOKUP($Z$6,$BS$5:$BW$13,MATCH(BO5,$BS$5:$BW$5,0),FALSE)</f>
        <v>0.85199999999999998</v>
      </c>
      <c r="BQ5" s="544">
        <f>VLOOKUP($Z$6,$BY$5:$CC$13,MATCH(BO5,$BY$5:$CC$5,0),FALSE)</f>
        <v>0.65366666666666673</v>
      </c>
      <c r="BR5" s="527"/>
      <c r="BS5" s="536" t="s">
        <v>113</v>
      </c>
      <c r="BT5" s="537" t="s">
        <v>103</v>
      </c>
      <c r="BU5" s="537" t="s">
        <v>104</v>
      </c>
      <c r="BV5" s="537" t="s">
        <v>101</v>
      </c>
      <c r="BW5" s="537" t="s">
        <v>102</v>
      </c>
      <c r="BX5" s="533"/>
      <c r="BY5" s="536" t="s">
        <v>113</v>
      </c>
      <c r="BZ5" s="537" t="s">
        <v>103</v>
      </c>
      <c r="CA5" s="537" t="s">
        <v>104</v>
      </c>
      <c r="CB5" s="537" t="s">
        <v>101</v>
      </c>
      <c r="CC5" s="537" t="s">
        <v>102</v>
      </c>
      <c r="CD5" s="545"/>
      <c r="CE5" s="527"/>
      <c r="CF5" s="527"/>
      <c r="CG5" s="546"/>
      <c r="CH5" s="529" t="s">
        <v>341</v>
      </c>
      <c r="CI5" s="529" t="s">
        <v>342</v>
      </c>
      <c r="CJ5" s="529" t="s">
        <v>341</v>
      </c>
      <c r="CK5" s="529" t="s">
        <v>342</v>
      </c>
      <c r="CL5" s="527"/>
      <c r="CM5" s="547"/>
      <c r="CN5" s="548" t="s">
        <v>140</v>
      </c>
      <c r="CO5" s="549" t="s">
        <v>141</v>
      </c>
      <c r="CP5" s="549" t="s">
        <v>142</v>
      </c>
      <c r="CQ5" s="549" t="s">
        <v>143</v>
      </c>
      <c r="CR5" s="549" t="s">
        <v>144</v>
      </c>
      <c r="CS5" s="547"/>
      <c r="CT5" s="548" t="s">
        <v>136</v>
      </c>
      <c r="CU5" s="549" t="s">
        <v>137</v>
      </c>
      <c r="CV5" s="549" t="s">
        <v>138</v>
      </c>
      <c r="CW5" s="549" t="s">
        <v>139</v>
      </c>
      <c r="CX5" s="549" t="s">
        <v>193</v>
      </c>
    </row>
    <row r="6" spans="1:102" s="39" customFormat="1" ht="30" customHeight="1" x14ac:dyDescent="0.25">
      <c r="A6" s="291" t="s">
        <v>3</v>
      </c>
      <c r="B6" s="292"/>
      <c r="C6" s="292"/>
      <c r="D6" s="292"/>
      <c r="E6" s="292"/>
      <c r="F6" s="292"/>
      <c r="G6" s="292"/>
      <c r="H6" s="293"/>
      <c r="I6" s="40"/>
      <c r="J6" s="294"/>
      <c r="K6" s="294"/>
      <c r="L6" s="294"/>
      <c r="M6" s="294"/>
      <c r="N6" s="294"/>
      <c r="O6" s="294"/>
      <c r="P6" s="294"/>
      <c r="Q6" s="294"/>
      <c r="R6" s="294"/>
      <c r="S6" s="294"/>
      <c r="T6" s="294"/>
      <c r="U6" s="294"/>
      <c r="V6" s="295"/>
      <c r="W6" s="281" t="s">
        <v>72</v>
      </c>
      <c r="X6" s="282"/>
      <c r="Y6" s="282"/>
      <c r="Z6" s="296" t="s">
        <v>294</v>
      </c>
      <c r="AA6" s="296"/>
      <c r="AB6" s="297"/>
      <c r="AD6" s="586" t="s">
        <v>325</v>
      </c>
      <c r="AE6" s="55"/>
      <c r="AF6" s="585" t="s">
        <v>328</v>
      </c>
      <c r="AG6" s="55"/>
      <c r="AH6" s="529" t="s">
        <v>28</v>
      </c>
      <c r="AI6" s="529">
        <v>0.46</v>
      </c>
      <c r="AJ6" s="595" t="s">
        <v>26</v>
      </c>
      <c r="AK6" s="529">
        <v>0.54</v>
      </c>
      <c r="AL6" s="595" t="s">
        <v>26</v>
      </c>
      <c r="AM6" s="529">
        <v>0.72</v>
      </c>
      <c r="AN6" s="595" t="s">
        <v>26</v>
      </c>
      <c r="AO6" s="55"/>
      <c r="AP6" s="586" t="s">
        <v>129</v>
      </c>
      <c r="AQ6" s="589">
        <f>IF(ISERROR(AQ11),"-",ROUNDDOWN(AQ11,1))</f>
        <v>6.2</v>
      </c>
      <c r="AR6" s="589">
        <f>IF(ISERROR(AR11),"-",ROUNDDOWN(AR11,1))</f>
        <v>6</v>
      </c>
      <c r="AS6" s="55"/>
      <c r="AT6" s="586" t="s">
        <v>389</v>
      </c>
      <c r="AU6" s="55"/>
      <c r="AV6" s="566" t="s">
        <v>367</v>
      </c>
      <c r="AW6" s="566" t="s">
        <v>361</v>
      </c>
      <c r="AX6" s="566" t="s">
        <v>361</v>
      </c>
      <c r="AY6" s="566" t="s">
        <v>361</v>
      </c>
      <c r="AZ6" s="566" t="s">
        <v>361</v>
      </c>
      <c r="BA6" s="566" t="s">
        <v>361</v>
      </c>
      <c r="BB6" s="566" t="s">
        <v>361</v>
      </c>
      <c r="BC6" s="566" t="s">
        <v>361</v>
      </c>
      <c r="BD6" s="535" t="s">
        <v>203</v>
      </c>
      <c r="BE6" s="569">
        <v>90</v>
      </c>
      <c r="BF6" s="569">
        <v>90</v>
      </c>
      <c r="BG6" s="566" t="s">
        <v>361</v>
      </c>
      <c r="BH6" s="566" t="s">
        <v>361</v>
      </c>
      <c r="BI6" s="55"/>
      <c r="BJ6" s="526"/>
      <c r="BK6" s="526"/>
      <c r="BL6" s="525"/>
      <c r="BM6" s="526" t="s">
        <v>374</v>
      </c>
      <c r="BN6" s="526"/>
      <c r="BO6" s="535" t="s">
        <v>116</v>
      </c>
      <c r="BP6" s="544">
        <f>VLOOKUP($Z$6,$BS$5:$BW$13,MATCH(BO6,$BS$5:$BW$5,0),FALSE)</f>
        <v>0.86399999999999999</v>
      </c>
      <c r="BQ6" s="544">
        <f>VLOOKUP($Z$6,$BY$5:$CC$13,MATCH(BO6,$BY$5:$CC$5,0),FALSE)</f>
        <v>0.59499999999999997</v>
      </c>
      <c r="BR6" s="527"/>
      <c r="BS6" s="529" t="s">
        <v>105</v>
      </c>
      <c r="BT6" s="550">
        <v>0.86499999999999999</v>
      </c>
      <c r="BU6" s="550">
        <v>0.86399999999999999</v>
      </c>
      <c r="BV6" s="550">
        <v>0.86</v>
      </c>
      <c r="BW6" s="550">
        <v>0.86599999999999999</v>
      </c>
      <c r="BX6" s="533"/>
      <c r="BY6" s="529" t="s">
        <v>105</v>
      </c>
      <c r="BZ6" s="551">
        <v>0.60199999999999998</v>
      </c>
      <c r="CA6" s="551">
        <v>0.66466666666666674</v>
      </c>
      <c r="CB6" s="551">
        <v>0.65800000000000003</v>
      </c>
      <c r="CC6" s="551">
        <v>0.60499999999999998</v>
      </c>
      <c r="CD6" s="545"/>
      <c r="CE6" s="527"/>
      <c r="CF6" s="527"/>
      <c r="CG6" s="529" t="s">
        <v>377</v>
      </c>
      <c r="CH6" s="548" t="s">
        <v>140</v>
      </c>
      <c r="CI6" s="552">
        <f>VLOOKUP($CE$4,$CM$6:$CR$13,2,0)</f>
        <v>1</v>
      </c>
      <c r="CJ6" s="548" t="s">
        <v>136</v>
      </c>
      <c r="CK6" s="552">
        <f>VLOOKUP($CE$4,$CS$6:$CX$13,2,0)</f>
        <v>1</v>
      </c>
      <c r="CL6" s="527"/>
      <c r="CM6" s="542" t="s">
        <v>212</v>
      </c>
      <c r="CN6" s="553">
        <v>1</v>
      </c>
      <c r="CO6" s="542">
        <v>0.52600000000000002</v>
      </c>
      <c r="CP6" s="542">
        <v>0.41099999999999998</v>
      </c>
      <c r="CQ6" s="542">
        <v>0.43</v>
      </c>
      <c r="CR6" s="542">
        <v>0.56000000000000005</v>
      </c>
      <c r="CS6" s="543" t="s">
        <v>212</v>
      </c>
      <c r="CT6" s="554">
        <v>1</v>
      </c>
      <c r="CU6" s="543">
        <v>0.79</v>
      </c>
      <c r="CV6" s="543">
        <v>0.32500000000000001</v>
      </c>
      <c r="CW6" s="543">
        <v>0.33300000000000002</v>
      </c>
      <c r="CX6" s="543">
        <v>0.82299999999999995</v>
      </c>
    </row>
    <row r="7" spans="1:102" s="39" customFormat="1" ht="30" customHeight="1" x14ac:dyDescent="0.25">
      <c r="A7" s="258" t="s">
        <v>4</v>
      </c>
      <c r="B7" s="259"/>
      <c r="C7" s="259"/>
      <c r="D7" s="259"/>
      <c r="E7" s="259"/>
      <c r="F7" s="259"/>
      <c r="G7" s="259"/>
      <c r="H7" s="260"/>
      <c r="I7" s="41"/>
      <c r="J7" s="42"/>
      <c r="K7" s="42"/>
      <c r="L7" s="279" t="s">
        <v>5</v>
      </c>
      <c r="M7" s="279"/>
      <c r="N7" s="280"/>
      <c r="O7" s="280"/>
      <c r="P7" s="42" t="s">
        <v>0</v>
      </c>
      <c r="Q7" s="279" t="s">
        <v>6</v>
      </c>
      <c r="R7" s="279"/>
      <c r="S7" s="280"/>
      <c r="T7" s="280"/>
      <c r="U7" s="42" t="s">
        <v>0</v>
      </c>
      <c r="V7" s="42"/>
      <c r="W7" s="42"/>
      <c r="X7" s="42"/>
      <c r="Y7" s="42"/>
      <c r="Z7" s="42"/>
      <c r="AA7" s="42"/>
      <c r="AB7" s="43"/>
      <c r="AD7" s="586"/>
      <c r="AE7" s="55"/>
      <c r="AF7" s="585" t="s">
        <v>329</v>
      </c>
      <c r="AG7" s="55"/>
      <c r="AH7" s="529" t="s">
        <v>29</v>
      </c>
      <c r="AI7" s="529">
        <v>0.56000000000000005</v>
      </c>
      <c r="AJ7" s="595" t="s">
        <v>26</v>
      </c>
      <c r="AK7" s="529">
        <v>1.04</v>
      </c>
      <c r="AL7" s="595" t="s">
        <v>26</v>
      </c>
      <c r="AM7" s="529">
        <v>1.21</v>
      </c>
      <c r="AN7" s="595" t="s">
        <v>26</v>
      </c>
      <c r="AO7" s="55"/>
      <c r="AP7" s="586"/>
      <c r="AQ7" s="586"/>
      <c r="AR7" s="586"/>
      <c r="AS7" s="55"/>
      <c r="AT7" s="616" t="s">
        <v>390</v>
      </c>
      <c r="AU7" s="55"/>
      <c r="AV7" s="535" t="s">
        <v>338</v>
      </c>
      <c r="AW7" s="535" t="s">
        <v>352</v>
      </c>
      <c r="AX7" s="535" t="s">
        <v>150</v>
      </c>
      <c r="AY7" s="570">
        <f>D14</f>
        <v>2</v>
      </c>
      <c r="AZ7" s="535" t="s">
        <v>152</v>
      </c>
      <c r="BA7" s="544">
        <f>AY7*0.034</f>
        <v>6.8000000000000005E-2</v>
      </c>
      <c r="BB7" s="535" t="s">
        <v>151</v>
      </c>
      <c r="BC7" s="544">
        <f>AY7*0.034</f>
        <v>6.8000000000000005E-2</v>
      </c>
      <c r="BD7" s="535" t="s">
        <v>134</v>
      </c>
      <c r="BE7" s="569">
        <v>50.85</v>
      </c>
      <c r="BF7" s="569">
        <v>50.85</v>
      </c>
      <c r="BG7" s="535" t="s">
        <v>135</v>
      </c>
      <c r="BH7" s="571">
        <v>1</v>
      </c>
      <c r="BI7" s="55"/>
      <c r="BJ7" s="526"/>
      <c r="BK7" s="526"/>
      <c r="BL7" s="525"/>
      <c r="BM7" s="526"/>
      <c r="BN7" s="526"/>
      <c r="BO7" s="535" t="s">
        <v>117</v>
      </c>
      <c r="BP7" s="544">
        <f>VLOOKUP($Z$6,$BS$5:$BW$13,MATCH(BO7,$BS$5:$BW$5,0),FALSE)</f>
        <v>0.86199999999999999</v>
      </c>
      <c r="BQ7" s="544">
        <f>VLOOKUP($Z$6,$BY$5:$CC$13,MATCH(BO7,$BY$5:$CC$5,0),FALSE)</f>
        <v>0.58899999999999997</v>
      </c>
      <c r="BR7" s="527"/>
      <c r="BS7" s="529" t="s">
        <v>106</v>
      </c>
      <c r="BT7" s="550">
        <v>0.86399999999999999</v>
      </c>
      <c r="BU7" s="550">
        <v>0.85799999999999998</v>
      </c>
      <c r="BV7" s="550">
        <v>0.86099999999999999</v>
      </c>
      <c r="BW7" s="550">
        <v>0.86399999999999999</v>
      </c>
      <c r="BX7" s="533"/>
      <c r="BY7" s="529" t="s">
        <v>106</v>
      </c>
      <c r="BZ7" s="551">
        <v>0.60499999999999998</v>
      </c>
      <c r="CA7" s="551">
        <v>0.65566666666666673</v>
      </c>
      <c r="CB7" s="551">
        <v>0.64766666666666672</v>
      </c>
      <c r="CC7" s="551">
        <v>0.60399999999999998</v>
      </c>
      <c r="CD7" s="545"/>
      <c r="CE7" s="527"/>
      <c r="CF7" s="527"/>
      <c r="CG7" s="529" t="s">
        <v>353</v>
      </c>
      <c r="CH7" s="549" t="s">
        <v>141</v>
      </c>
      <c r="CI7" s="555">
        <f>VLOOKUP($CE$4,$CM$6:$CR$13,3,0)</f>
        <v>0.49099999999999999</v>
      </c>
      <c r="CJ7" s="549" t="s">
        <v>137</v>
      </c>
      <c r="CK7" s="555">
        <f>VLOOKUP($CE$4,$CS$6:$CX$13,3,0)</f>
        <v>0.76300000000000001</v>
      </c>
      <c r="CL7" s="527"/>
      <c r="CM7" s="542" t="s">
        <v>213</v>
      </c>
      <c r="CN7" s="553">
        <v>1</v>
      </c>
      <c r="CO7" s="542">
        <v>0.54800000000000004</v>
      </c>
      <c r="CP7" s="542">
        <v>0.42799999999999999</v>
      </c>
      <c r="CQ7" s="542">
        <v>0.41199999999999998</v>
      </c>
      <c r="CR7" s="542">
        <v>0.52700000000000002</v>
      </c>
      <c r="CS7" s="543" t="s">
        <v>213</v>
      </c>
      <c r="CT7" s="554">
        <v>1</v>
      </c>
      <c r="CU7" s="543">
        <v>0.753</v>
      </c>
      <c r="CV7" s="543">
        <v>0.34100000000000003</v>
      </c>
      <c r="CW7" s="543">
        <v>0.34100000000000003</v>
      </c>
      <c r="CX7" s="543">
        <v>0.76600000000000001</v>
      </c>
    </row>
    <row r="8" spans="1:102" s="39" customFormat="1" ht="30" customHeight="1" x14ac:dyDescent="0.25">
      <c r="A8" s="258" t="s">
        <v>38</v>
      </c>
      <c r="B8" s="259"/>
      <c r="C8" s="259"/>
      <c r="D8" s="259"/>
      <c r="E8" s="259"/>
      <c r="F8" s="259"/>
      <c r="G8" s="259"/>
      <c r="H8" s="260"/>
      <c r="I8" s="264" t="s">
        <v>39</v>
      </c>
      <c r="J8" s="265"/>
      <c r="K8" s="265"/>
      <c r="L8" s="265"/>
      <c r="M8" s="266"/>
      <c r="N8" s="255" t="s">
        <v>40</v>
      </c>
      <c r="O8" s="256"/>
      <c r="P8" s="256"/>
      <c r="Q8" s="256"/>
      <c r="R8" s="267"/>
      <c r="S8" s="255" t="s">
        <v>41</v>
      </c>
      <c r="T8" s="256"/>
      <c r="U8" s="256"/>
      <c r="V8" s="256"/>
      <c r="W8" s="267"/>
      <c r="X8" s="255" t="s">
        <v>42</v>
      </c>
      <c r="Y8" s="256"/>
      <c r="Z8" s="256"/>
      <c r="AA8" s="256"/>
      <c r="AB8" s="257"/>
      <c r="AD8" s="585"/>
      <c r="AF8" s="585"/>
      <c r="AH8" s="529" t="s">
        <v>30</v>
      </c>
      <c r="AI8" s="529">
        <v>0.75</v>
      </c>
      <c r="AJ8" s="595" t="s">
        <v>26</v>
      </c>
      <c r="AK8" s="529">
        <v>1.25</v>
      </c>
      <c r="AL8" s="595" t="s">
        <v>26</v>
      </c>
      <c r="AM8" s="529">
        <v>1.47</v>
      </c>
      <c r="AN8" s="595" t="s">
        <v>26</v>
      </c>
      <c r="AP8" s="585" t="s">
        <v>334</v>
      </c>
      <c r="AQ8" s="585"/>
      <c r="AR8" s="585"/>
      <c r="AT8" s="587">
        <v>1.8</v>
      </c>
      <c r="AV8" s="561" t="s">
        <v>343</v>
      </c>
      <c r="AW8" s="535" t="s">
        <v>353</v>
      </c>
      <c r="AX8" s="561" t="s">
        <v>339</v>
      </c>
      <c r="AY8" s="572">
        <f>D15</f>
        <v>1.9</v>
      </c>
      <c r="AZ8" s="561" t="s">
        <v>156</v>
      </c>
      <c r="BA8" s="573">
        <f>AY8*0.034</f>
        <v>6.4600000000000005E-2</v>
      </c>
      <c r="BB8" s="561" t="s">
        <v>155</v>
      </c>
      <c r="BC8" s="573">
        <f>AY8*0.034</f>
        <v>6.4600000000000005E-2</v>
      </c>
      <c r="BD8" s="535" t="s">
        <v>208</v>
      </c>
      <c r="BE8" s="569">
        <v>30.47</v>
      </c>
      <c r="BF8" s="569">
        <v>30.47</v>
      </c>
      <c r="BG8" s="561" t="s">
        <v>145</v>
      </c>
      <c r="BH8" s="574">
        <v>1</v>
      </c>
      <c r="BJ8" s="527"/>
      <c r="BK8" s="527"/>
      <c r="BL8" s="178"/>
      <c r="BM8" s="527"/>
      <c r="BN8" s="527"/>
      <c r="BO8" s="535" t="s">
        <v>118</v>
      </c>
      <c r="BP8" s="544">
        <f>VLOOKUP($Z$6,$BS$5:$BW$13,MATCH(BO8,$BS$5:$BW$5,0),FALSE)</f>
        <v>0.85199999999999998</v>
      </c>
      <c r="BQ8" s="544">
        <f>VLOOKUP($Z$6,$BY$5:$CC$13,MATCH(BO8,$BY$5:$CC$5,0),FALSE)</f>
        <v>0.67466666666666675</v>
      </c>
      <c r="BR8" s="527"/>
      <c r="BS8" s="529" t="s">
        <v>107</v>
      </c>
      <c r="BT8" s="550">
        <v>0.86199999999999999</v>
      </c>
      <c r="BU8" s="550">
        <v>0.85299999999999998</v>
      </c>
      <c r="BV8" s="550">
        <v>0.85899999999999999</v>
      </c>
      <c r="BW8" s="550">
        <v>0.86499999999999999</v>
      </c>
      <c r="BX8" s="533"/>
      <c r="BY8" s="529" t="s">
        <v>107</v>
      </c>
      <c r="BZ8" s="551">
        <v>0.60166666666666668</v>
      </c>
      <c r="CA8" s="551">
        <v>0.64866666666666672</v>
      </c>
      <c r="CB8" s="551">
        <v>0.64966666666666673</v>
      </c>
      <c r="CC8" s="551">
        <v>0.60166666666666668</v>
      </c>
      <c r="CD8" s="545"/>
      <c r="CE8" s="527"/>
      <c r="CF8" s="527"/>
      <c r="CG8" s="529" t="s">
        <v>354</v>
      </c>
      <c r="CH8" s="549" t="s">
        <v>142</v>
      </c>
      <c r="CI8" s="555">
        <f>VLOOKUP($CE$4,$CM$6:$CR$13,4,0)</f>
        <v>0.42699999999999999</v>
      </c>
      <c r="CJ8" s="549" t="s">
        <v>138</v>
      </c>
      <c r="CK8" s="555">
        <f>VLOOKUP($CE$4,$CS$6:$CX$13,4,0)</f>
        <v>0.317</v>
      </c>
      <c r="CL8" s="527"/>
      <c r="CM8" s="542" t="s">
        <v>214</v>
      </c>
      <c r="CN8" s="553">
        <v>1</v>
      </c>
      <c r="CO8" s="542">
        <v>0.55000000000000004</v>
      </c>
      <c r="CP8" s="542">
        <v>0.44700000000000001</v>
      </c>
      <c r="CQ8" s="542">
        <v>0.39</v>
      </c>
      <c r="CR8" s="542">
        <v>0.48699999999999999</v>
      </c>
      <c r="CS8" s="543" t="s">
        <v>214</v>
      </c>
      <c r="CT8" s="554">
        <v>1</v>
      </c>
      <c r="CU8" s="543">
        <v>0.75</v>
      </c>
      <c r="CV8" s="543">
        <v>0.35099999999999998</v>
      </c>
      <c r="CW8" s="543">
        <v>0.34799999999999998</v>
      </c>
      <c r="CX8" s="543">
        <v>0.751</v>
      </c>
    </row>
    <row r="9" spans="1:102" s="39" customFormat="1" ht="30" customHeight="1" x14ac:dyDescent="0.25">
      <c r="A9" s="261"/>
      <c r="B9" s="262"/>
      <c r="C9" s="262"/>
      <c r="D9" s="262"/>
      <c r="E9" s="262"/>
      <c r="F9" s="262"/>
      <c r="G9" s="262"/>
      <c r="H9" s="263"/>
      <c r="I9" s="44"/>
      <c r="J9" s="254">
        <v>30</v>
      </c>
      <c r="K9" s="254"/>
      <c r="L9" s="254"/>
      <c r="M9" s="45" t="s">
        <v>43</v>
      </c>
      <c r="N9" s="46"/>
      <c r="O9" s="254">
        <v>60</v>
      </c>
      <c r="P9" s="254"/>
      <c r="Q9" s="254"/>
      <c r="R9" s="45" t="s">
        <v>43</v>
      </c>
      <c r="S9" s="47"/>
      <c r="T9" s="278">
        <f>Y9-J9-O9</f>
        <v>30</v>
      </c>
      <c r="U9" s="278"/>
      <c r="V9" s="278"/>
      <c r="W9" s="45" t="s">
        <v>43</v>
      </c>
      <c r="X9" s="48"/>
      <c r="Y9" s="254">
        <v>120</v>
      </c>
      <c r="Z9" s="254"/>
      <c r="AA9" s="254"/>
      <c r="AB9" s="49" t="s">
        <v>43</v>
      </c>
      <c r="AD9" s="585"/>
      <c r="AF9" s="585"/>
      <c r="AH9" s="529" t="s">
        <v>31</v>
      </c>
      <c r="AI9" s="529">
        <v>0.87</v>
      </c>
      <c r="AJ9" s="595">
        <v>3</v>
      </c>
      <c r="AK9" s="529">
        <v>1.54</v>
      </c>
      <c r="AL9" s="595">
        <v>4</v>
      </c>
      <c r="AM9" s="529">
        <v>1.67</v>
      </c>
      <c r="AN9" s="595" t="s">
        <v>26</v>
      </c>
      <c r="AP9" s="586" t="s">
        <v>127</v>
      </c>
      <c r="AQ9" s="590">
        <f>(BE7*$BH$7*$AY$7+SUM(BE8:BE11)*$BH$8*$AY$8+SUM(BE12:BE15)*$BH$12*$AY$12+SUM(BE16:BE19)*$BH$16*$AY$16+BE20*$BH$20*$AY$20+(SUM(BE21:BE24)*$BH$21+BE25*$BH$25)*$AY$21+(SUM(BE26:BE29)*$BH$26+BE30*$BH$30)*$AY$26+(SUM(BE31:BE34)*$BH$31+BE35*$BH$35)*$AY$31+(SUM(BE36:BE39)*$BH$36+BE40*$BH$40)*$AY$36)/BE5</f>
        <v>1.71136715520481</v>
      </c>
      <c r="AR9" s="590">
        <f>(BF7*$BH$7*$AY$7+SUM(BF8:BF11)*$BH$8*$AY$8+SUM(BF12:BF15)*$BH$12*$AY$12+SUM(BF16:BF19)*$BH$16*$AY$16+BF20*$BH$20*$AY$20+(SUM(BF21:BF24)*$BH$21+BF25*$BH$25)*$AY$21+(SUM(BF26:BF29)*$BH$26+BF30*$BH$30)*$AY$26+(SUM(BF31:BF34)*$BH$31+BF35*$BH$35)*$AY$31+(SUM(BF36:BF39)*$BH$36+BF40*$BH$40)*$AY$36)/BF5</f>
        <v>1.6169828430483515</v>
      </c>
      <c r="AT9" s="585"/>
      <c r="AV9" s="546"/>
      <c r="AW9" s="575" t="s">
        <v>354</v>
      </c>
      <c r="AX9" s="546"/>
      <c r="AY9" s="562"/>
      <c r="AZ9" s="546"/>
      <c r="BA9" s="546"/>
      <c r="BB9" s="546"/>
      <c r="BC9" s="546"/>
      <c r="BD9" s="535" t="s">
        <v>146</v>
      </c>
      <c r="BE9" s="569">
        <v>22.37</v>
      </c>
      <c r="BF9" s="569">
        <v>22.37</v>
      </c>
      <c r="BG9" s="546"/>
      <c r="BH9" s="546"/>
      <c r="BJ9" s="527"/>
      <c r="BK9" s="527"/>
      <c r="BL9" s="178"/>
      <c r="BM9" s="527"/>
      <c r="BN9" s="527"/>
      <c r="BO9" s="527"/>
      <c r="BP9" s="527"/>
      <c r="BQ9" s="527"/>
      <c r="BR9" s="527"/>
      <c r="BS9" s="529" t="s">
        <v>108</v>
      </c>
      <c r="BT9" s="550">
        <v>0.86099999999999999</v>
      </c>
      <c r="BU9" s="550">
        <v>0.85299999999999998</v>
      </c>
      <c r="BV9" s="550">
        <v>0.85</v>
      </c>
      <c r="BW9" s="550">
        <v>0.86099999999999999</v>
      </c>
      <c r="BX9" s="533"/>
      <c r="BY9" s="529" t="s">
        <v>108</v>
      </c>
      <c r="BZ9" s="551">
        <v>0.59766666666666668</v>
      </c>
      <c r="CA9" s="551">
        <v>0.64233333333333331</v>
      </c>
      <c r="CB9" s="551">
        <v>0.64233333333333331</v>
      </c>
      <c r="CC9" s="551">
        <v>0.59499999999999997</v>
      </c>
      <c r="CD9" s="545"/>
      <c r="CE9" s="527"/>
      <c r="CF9" s="527"/>
      <c r="CG9" s="529" t="s">
        <v>356</v>
      </c>
      <c r="CH9" s="549" t="s">
        <v>143</v>
      </c>
      <c r="CI9" s="555">
        <f>VLOOKUP($CE$4,$CM$6:$CR$13,5,0)</f>
        <v>0.43099999999999999</v>
      </c>
      <c r="CJ9" s="549" t="s">
        <v>139</v>
      </c>
      <c r="CK9" s="555">
        <f>VLOOKUP($CE$4,$CS$6:$CX$13,5,0)</f>
        <v>0.32500000000000001</v>
      </c>
      <c r="CL9" s="527"/>
      <c r="CM9" s="542" t="s">
        <v>215</v>
      </c>
      <c r="CN9" s="553">
        <v>1</v>
      </c>
      <c r="CO9" s="542">
        <v>0.48099999999999998</v>
      </c>
      <c r="CP9" s="542">
        <v>0.40100000000000002</v>
      </c>
      <c r="CQ9" s="542">
        <v>0.42599999999999999</v>
      </c>
      <c r="CR9" s="542">
        <v>0.50800000000000001</v>
      </c>
      <c r="CS9" s="543" t="s">
        <v>215</v>
      </c>
      <c r="CT9" s="554">
        <v>1</v>
      </c>
      <c r="CU9" s="543">
        <v>0.72299999999999998</v>
      </c>
      <c r="CV9" s="543">
        <v>0.32600000000000001</v>
      </c>
      <c r="CW9" s="543">
        <v>0.33</v>
      </c>
      <c r="CX9" s="543">
        <v>0.72399999999999998</v>
      </c>
    </row>
    <row r="10" spans="1:102" s="39" customFormat="1" ht="28.5" customHeight="1" thickBot="1" x14ac:dyDescent="0.3">
      <c r="A10" s="271" t="s">
        <v>240</v>
      </c>
      <c r="B10" s="272"/>
      <c r="C10" s="272"/>
      <c r="D10" s="272"/>
      <c r="E10" s="272"/>
      <c r="F10" s="272"/>
      <c r="G10" s="272"/>
      <c r="H10" s="273"/>
      <c r="I10" s="508"/>
      <c r="J10" s="509" t="s">
        <v>316</v>
      </c>
      <c r="K10" s="509"/>
      <c r="L10" s="509"/>
      <c r="M10" s="509"/>
      <c r="N10" s="509"/>
      <c r="O10" s="509"/>
      <c r="P10" s="509"/>
      <c r="Q10" s="509"/>
      <c r="R10" s="509"/>
      <c r="S10" s="509"/>
      <c r="T10" s="509"/>
      <c r="U10" s="509"/>
      <c r="V10" s="509"/>
      <c r="W10" s="509"/>
      <c r="X10" s="509"/>
      <c r="Y10" s="509"/>
      <c r="Z10" s="509"/>
      <c r="AA10" s="509"/>
      <c r="AB10" s="510"/>
      <c r="AD10" s="585"/>
      <c r="AF10" s="585"/>
      <c r="AH10" s="529" t="s">
        <v>32</v>
      </c>
      <c r="AI10" s="529">
        <v>0.87</v>
      </c>
      <c r="AJ10" s="595">
        <v>2.8</v>
      </c>
      <c r="AK10" s="529">
        <v>1.54</v>
      </c>
      <c r="AL10" s="595">
        <v>3.8</v>
      </c>
      <c r="AM10" s="529">
        <v>1.67</v>
      </c>
      <c r="AN10" s="595" t="s">
        <v>26</v>
      </c>
      <c r="AP10" s="586" t="s">
        <v>130</v>
      </c>
      <c r="AQ10" s="590">
        <f>(BE7*$CI$6*$BA$7+(BE8*$CI$7+BE9*$CI$8+BE10*$CI$9+BE11*$CI$10)*$BA$8+(BE12*$CI$7*$BA$12+BE13*$CI$8*$BA$13+BE14*$CI$9*$BA$14+BE15*$CI$10*$BA$15)+(BE16*$CI$7*$BA$16+BE17*$CI$8*$BA$17+BE18*$CI$9*$BA$18+BE19*$CI$10*$BA$19)+(BE21*$CI$7+BE22*$CI$8+BE23*$CI$9+BE24*$CI$10)*$BA$21+(BE26*$CI$7+BE27*$CI$8+BE28*$CI$9+BE29*$CI$10)*$BA$26)/BE5*100</f>
        <v>7.2847031010898151</v>
      </c>
      <c r="AR10" s="590">
        <f>(BF7*$CI$6*$BA$7+(BF8*$CI$7+BF9*$CI$8+BF10*$CI$9+BF11*$CI$10)*$BA$8+(BF12*$CI$7*$BA$12+BF13*$CI$8*$BA$13+BF14*$CI$9*$BA$14+BF15*$CI$10*$BA$15)+(BF16*$CI$7*$BA$16+BF17*$CI$8*$BA$17+BF18*$CI$9*$BA$18+BF19*$CI$10*$BA$19)+(BF21*$CI$7+BF22*$CI$8+BF23*$CI$9+BF24*$CI$10)*$BA$21+(BF26*$CI$7+BF27*$CI$8+BF28*$CI$9+BF29*$CI$10)*$BA$26)/BF5*100</f>
        <v>7.0313014443759299</v>
      </c>
      <c r="AT10" s="585"/>
      <c r="AV10" s="546"/>
      <c r="AW10" s="575" t="s">
        <v>356</v>
      </c>
      <c r="AX10" s="546"/>
      <c r="AY10" s="562"/>
      <c r="AZ10" s="546"/>
      <c r="BA10" s="546"/>
      <c r="BB10" s="546"/>
      <c r="BC10" s="546"/>
      <c r="BD10" s="535" t="s">
        <v>148</v>
      </c>
      <c r="BE10" s="569">
        <v>47.92</v>
      </c>
      <c r="BF10" s="569">
        <v>47.92</v>
      </c>
      <c r="BG10" s="546"/>
      <c r="BH10" s="546"/>
      <c r="BJ10" s="527"/>
      <c r="BK10" s="527"/>
      <c r="BL10" s="178"/>
      <c r="BM10" s="527"/>
      <c r="BN10" s="527"/>
      <c r="BO10" s="556" t="s">
        <v>376</v>
      </c>
      <c r="BP10" s="531"/>
      <c r="BQ10" s="531"/>
      <c r="BR10" s="527"/>
      <c r="BS10" s="529" t="s">
        <v>109</v>
      </c>
      <c r="BT10" s="550">
        <v>0.86299999999999999</v>
      </c>
      <c r="BU10" s="550">
        <v>0.85399999999999998</v>
      </c>
      <c r="BV10" s="550">
        <v>0.85799999999999998</v>
      </c>
      <c r="BW10" s="550">
        <v>0.86199999999999999</v>
      </c>
      <c r="BX10" s="533"/>
      <c r="BY10" s="529" t="s">
        <v>109</v>
      </c>
      <c r="BZ10" s="551">
        <v>0.59199999999999997</v>
      </c>
      <c r="CA10" s="551">
        <v>0.67066666666666674</v>
      </c>
      <c r="CB10" s="551">
        <v>0.66666666666666674</v>
      </c>
      <c r="CC10" s="551">
        <v>0.59499999999999997</v>
      </c>
      <c r="CD10" s="545"/>
      <c r="CE10" s="527"/>
      <c r="CF10" s="527"/>
      <c r="CG10" s="529" t="s">
        <v>355</v>
      </c>
      <c r="CH10" s="549" t="s">
        <v>144</v>
      </c>
      <c r="CI10" s="555">
        <f>VLOOKUP($CE$4,$CM$6:$CR$13,6,0)</f>
        <v>0.498</v>
      </c>
      <c r="CJ10" s="549" t="s">
        <v>193</v>
      </c>
      <c r="CK10" s="555">
        <f>VLOOKUP($CE$4,$CS$6:$CX$13,6,0)</f>
        <v>0.83299999999999996</v>
      </c>
      <c r="CL10" s="527"/>
      <c r="CM10" s="542" t="s">
        <v>216</v>
      </c>
      <c r="CN10" s="553">
        <v>1</v>
      </c>
      <c r="CO10" s="542">
        <v>0.52</v>
      </c>
      <c r="CP10" s="542">
        <v>0.442</v>
      </c>
      <c r="CQ10" s="542">
        <v>0.437</v>
      </c>
      <c r="CR10" s="542">
        <v>0.5</v>
      </c>
      <c r="CS10" s="543" t="s">
        <v>216</v>
      </c>
      <c r="CT10" s="554">
        <v>1</v>
      </c>
      <c r="CU10" s="543">
        <v>0.81499999999999995</v>
      </c>
      <c r="CV10" s="543">
        <v>0.29699999999999999</v>
      </c>
      <c r="CW10" s="543">
        <v>0.31</v>
      </c>
      <c r="CX10" s="543">
        <v>0.84599999999999997</v>
      </c>
    </row>
    <row r="11" spans="1:102" s="39" customFormat="1" ht="28.5" customHeight="1" x14ac:dyDescent="0.25">
      <c r="A11" s="274" t="s">
        <v>241</v>
      </c>
      <c r="B11" s="274"/>
      <c r="C11" s="274"/>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D11" s="585"/>
      <c r="AF11" s="585"/>
      <c r="AH11" s="529" t="s">
        <v>33</v>
      </c>
      <c r="AI11" s="529">
        <v>0.87</v>
      </c>
      <c r="AJ11" s="595">
        <v>2.7</v>
      </c>
      <c r="AK11" s="529">
        <v>1.81</v>
      </c>
      <c r="AL11" s="595">
        <v>4</v>
      </c>
      <c r="AM11" s="529">
        <v>2.35</v>
      </c>
      <c r="AN11" s="595" t="s">
        <v>26</v>
      </c>
      <c r="AP11" s="586" t="s">
        <v>129</v>
      </c>
      <c r="AQ11" s="590">
        <f>(BE7*$CK$6*$BC$7+(BE8*$CK$7+BE9*$CK$8+BE10*$CK$9+BE11*$CK$10)*$BC$8+(BE12*$CK$7*$BC$12+BE13*$CK$8*$BC$13+BE14*$CK$9*$BC$14+BE15*$CK$10*$BC$15)+(BE16*$CK$7*$BC$16+BE17*$CK$8*$BC$17+BE18*$CK$9*$BC$18+BE19*$CK$10*$BC$19)+(BE21*$CK$7+BE22*$CK$8+BE23*$CK$9+BE24*$CK$10)*$BC$21+(BE26*$CK$7+BE27*$CK$8+BE28*$CK$9+BE29*$CK$10)*$BC$26)/BE5*100</f>
        <v>6.2495098030815477</v>
      </c>
      <c r="AR11" s="590">
        <f>(BF7*$CK$6*$BC$7+(BF8*$CK$7+BF9*$CK$8+BF10*$CK$9+BF11*$CK$10)*$BC$8+(BF12*$CK$7*$BC$12+BF13*$CK$8*$BC$13+BF14*$CK$9*$BC$14+BF15*$CK$10*$BC$15)+(BF16*$CK$7*$BC$16+BF17*$CK$8*$BC$17+BF18*$CK$9*$BC$18+BF19*$CK$10*$BC$19)+(BF21*$CK$7+BF22*$CK$8+BF23*$CK$9+BF24*$CK$10)*$BC$21+(BF26*$CK$7+BF27*$CK$8+BF28*$CK$9+BF29*$CK$10)*$BC$26)/BF5*100</f>
        <v>6.0321178084079952</v>
      </c>
      <c r="AT11" s="585"/>
      <c r="AV11" s="546"/>
      <c r="AW11" s="575" t="s">
        <v>355</v>
      </c>
      <c r="AX11" s="546"/>
      <c r="AY11" s="562"/>
      <c r="AZ11" s="546"/>
      <c r="BA11" s="546"/>
      <c r="BB11" s="546"/>
      <c r="BC11" s="546"/>
      <c r="BD11" s="535" t="s">
        <v>153</v>
      </c>
      <c r="BE11" s="569">
        <v>22.28</v>
      </c>
      <c r="BF11" s="569">
        <v>22.28</v>
      </c>
      <c r="BG11" s="546"/>
      <c r="BH11" s="546"/>
      <c r="BJ11" s="527"/>
      <c r="BK11" s="527"/>
      <c r="BL11" s="178"/>
      <c r="BM11" s="527"/>
      <c r="BN11" s="527"/>
      <c r="BO11" s="535"/>
      <c r="BP11" s="535" t="s">
        <v>55</v>
      </c>
      <c r="BQ11" s="535" t="s">
        <v>56</v>
      </c>
      <c r="BR11" s="527"/>
      <c r="BS11" s="529" t="s">
        <v>110</v>
      </c>
      <c r="BT11" s="550">
        <v>0.86199999999999999</v>
      </c>
      <c r="BU11" s="550">
        <v>0.85199999999999998</v>
      </c>
      <c r="BV11" s="550">
        <v>0.85199999999999998</v>
      </c>
      <c r="BW11" s="550">
        <v>0.86399999999999999</v>
      </c>
      <c r="BX11" s="533"/>
      <c r="BY11" s="529" t="s">
        <v>110</v>
      </c>
      <c r="BZ11" s="551">
        <v>0.58899999999999997</v>
      </c>
      <c r="CA11" s="551">
        <v>0.67466666666666675</v>
      </c>
      <c r="CB11" s="551">
        <v>0.65366666666666673</v>
      </c>
      <c r="CC11" s="551">
        <v>0.59499999999999997</v>
      </c>
      <c r="CD11" s="545"/>
      <c r="CE11" s="527"/>
      <c r="CF11" s="527"/>
      <c r="CG11" s="527"/>
      <c r="CH11" s="527"/>
      <c r="CI11" s="527"/>
      <c r="CJ11" s="527"/>
      <c r="CK11" s="527"/>
      <c r="CL11" s="527"/>
      <c r="CM11" s="542" t="s">
        <v>217</v>
      </c>
      <c r="CN11" s="553">
        <v>1</v>
      </c>
      <c r="CO11" s="542">
        <v>0.49099999999999999</v>
      </c>
      <c r="CP11" s="542">
        <v>0.42699999999999999</v>
      </c>
      <c r="CQ11" s="542">
        <v>0.43099999999999999</v>
      </c>
      <c r="CR11" s="542">
        <v>0.498</v>
      </c>
      <c r="CS11" s="543" t="s">
        <v>217</v>
      </c>
      <c r="CT11" s="554">
        <v>1</v>
      </c>
      <c r="CU11" s="543">
        <v>0.76300000000000001</v>
      </c>
      <c r="CV11" s="543">
        <v>0.317</v>
      </c>
      <c r="CW11" s="543">
        <v>0.32500000000000001</v>
      </c>
      <c r="CX11" s="543">
        <v>0.83299999999999996</v>
      </c>
    </row>
    <row r="12" spans="1:102" s="39" customFormat="1" ht="28.5" customHeight="1" thickBot="1" x14ac:dyDescent="0.3">
      <c r="A12" s="57" t="s">
        <v>391</v>
      </c>
      <c r="D12" s="50"/>
      <c r="E12" s="50"/>
      <c r="F12" s="50"/>
      <c r="H12" s="50"/>
      <c r="I12" s="171" t="s">
        <v>392</v>
      </c>
      <c r="M12" s="51"/>
      <c r="N12" s="50"/>
      <c r="O12" s="50"/>
      <c r="P12" s="50"/>
      <c r="Q12" s="50"/>
      <c r="R12" s="51"/>
      <c r="T12" s="50"/>
      <c r="U12" s="57" t="s">
        <v>393</v>
      </c>
      <c r="V12" s="55"/>
      <c r="W12" s="55"/>
      <c r="X12" s="56"/>
      <c r="Y12" s="52"/>
      <c r="Z12" s="52"/>
      <c r="AA12" s="52"/>
      <c r="AD12" s="585"/>
      <c r="AF12" s="585"/>
      <c r="AH12" s="529" t="s">
        <v>34</v>
      </c>
      <c r="AI12" s="529" t="s">
        <v>26</v>
      </c>
      <c r="AJ12" s="595">
        <v>3.2</v>
      </c>
      <c r="AK12" s="529" t="s">
        <v>26</v>
      </c>
      <c r="AL12" s="595">
        <v>4.5</v>
      </c>
      <c r="AM12" s="529" t="s">
        <v>26</v>
      </c>
      <c r="AN12" s="595" t="s">
        <v>26</v>
      </c>
      <c r="AP12" s="585"/>
      <c r="AQ12" s="585"/>
      <c r="AR12" s="585"/>
      <c r="AT12" s="585"/>
      <c r="AV12" s="576" t="s">
        <v>344</v>
      </c>
      <c r="AW12" s="535" t="s">
        <v>353</v>
      </c>
      <c r="AX12" s="576" t="s">
        <v>340</v>
      </c>
      <c r="AY12" s="577">
        <f>D17</f>
        <v>1.5</v>
      </c>
      <c r="AZ12" s="535" t="s">
        <v>160</v>
      </c>
      <c r="BA12" s="544">
        <f>AY12*0.034</f>
        <v>5.1000000000000004E-2</v>
      </c>
      <c r="BB12" s="535" t="s">
        <v>159</v>
      </c>
      <c r="BC12" s="544">
        <f>AY12*0.034</f>
        <v>5.1000000000000004E-2</v>
      </c>
      <c r="BD12" s="535" t="s">
        <v>157</v>
      </c>
      <c r="BE12" s="569">
        <v>0</v>
      </c>
      <c r="BF12" s="569">
        <v>0</v>
      </c>
      <c r="BG12" s="561" t="s">
        <v>147</v>
      </c>
      <c r="BH12" s="574">
        <v>1</v>
      </c>
      <c r="BJ12" s="527"/>
      <c r="BK12" s="527"/>
      <c r="BL12" s="178"/>
      <c r="BM12" s="527"/>
      <c r="BN12" s="527"/>
      <c r="BO12" s="535" t="s">
        <v>115</v>
      </c>
      <c r="BP12" s="557">
        <f>M$17</f>
        <v>0</v>
      </c>
      <c r="BQ12" s="557">
        <f>P$17</f>
        <v>0</v>
      </c>
      <c r="BR12" s="527"/>
      <c r="BS12" s="529" t="s">
        <v>111</v>
      </c>
      <c r="BT12" s="550">
        <v>0.86099999999999999</v>
      </c>
      <c r="BU12" s="550">
        <v>0.84899999999999998</v>
      </c>
      <c r="BV12" s="550">
        <v>0.84699999999999998</v>
      </c>
      <c r="BW12" s="550">
        <v>0.86199999999999999</v>
      </c>
      <c r="BX12" s="533"/>
      <c r="BY12" s="529" t="s">
        <v>111</v>
      </c>
      <c r="BZ12" s="551">
        <v>0.58733333333333326</v>
      </c>
      <c r="CA12" s="551">
        <v>0.66566666666666674</v>
      </c>
      <c r="CB12" s="551">
        <v>0.66966666666666674</v>
      </c>
      <c r="CC12" s="551">
        <v>0.58933333333333326</v>
      </c>
      <c r="CD12" s="545"/>
      <c r="CE12" s="527"/>
      <c r="CF12" s="527"/>
      <c r="CG12" s="527"/>
      <c r="CH12" s="527"/>
      <c r="CI12" s="527"/>
      <c r="CJ12" s="527"/>
      <c r="CK12" s="527"/>
      <c r="CL12" s="527"/>
      <c r="CM12" s="542" t="s">
        <v>218</v>
      </c>
      <c r="CN12" s="553">
        <v>1</v>
      </c>
      <c r="CO12" s="542">
        <v>0.47899999999999998</v>
      </c>
      <c r="CP12" s="542">
        <v>0.40600000000000003</v>
      </c>
      <c r="CQ12" s="542">
        <v>0.41499999999999998</v>
      </c>
      <c r="CR12" s="542">
        <v>0.49</v>
      </c>
      <c r="CS12" s="543" t="s">
        <v>218</v>
      </c>
      <c r="CT12" s="554">
        <v>1</v>
      </c>
      <c r="CU12" s="543">
        <v>0.84799999999999998</v>
      </c>
      <c r="CV12" s="543">
        <v>0.28399999999999997</v>
      </c>
      <c r="CW12" s="543">
        <v>0.28100000000000003</v>
      </c>
      <c r="CX12" s="543">
        <v>0.84299999999999997</v>
      </c>
    </row>
    <row r="13" spans="1:102" s="39" customFormat="1" ht="30" customHeight="1" thickBot="1" x14ac:dyDescent="0.3">
      <c r="A13" s="212" t="s">
        <v>295</v>
      </c>
      <c r="B13" s="213"/>
      <c r="C13" s="213"/>
      <c r="D13" s="214" t="s">
        <v>296</v>
      </c>
      <c r="E13" s="213"/>
      <c r="F13" s="215"/>
      <c r="I13" s="605" t="s">
        <v>314</v>
      </c>
      <c r="J13" s="606"/>
      <c r="K13" s="606"/>
      <c r="L13" s="606"/>
      <c r="M13" s="603"/>
      <c r="N13" s="181" t="s">
        <v>313</v>
      </c>
      <c r="O13" s="182"/>
      <c r="P13" s="182"/>
      <c r="Q13" s="182"/>
      <c r="R13" s="183"/>
      <c r="U13" s="591" t="s">
        <v>383</v>
      </c>
      <c r="V13" s="604"/>
      <c r="W13" s="181" t="s">
        <v>313</v>
      </c>
      <c r="X13" s="182"/>
      <c r="Y13" s="182"/>
      <c r="Z13" s="182"/>
      <c r="AA13" s="183"/>
      <c r="AD13" s="585"/>
      <c r="AF13" s="585"/>
      <c r="AH13" s="526" t="s">
        <v>318</v>
      </c>
      <c r="AI13" s="527">
        <f>VLOOKUP(Z6,$AH$5:$AN$12,2,FALSE)</f>
        <v>0.87</v>
      </c>
      <c r="AJ13" s="596">
        <f>VLOOKUP(Z6,$AH$5:$AN$12,3,FALSE)</f>
        <v>2.8</v>
      </c>
      <c r="AK13" s="527">
        <f>VLOOKUP(Z6,$AH$5:$AN$12,4,FALSE)</f>
        <v>1.54</v>
      </c>
      <c r="AL13" s="596">
        <f>VLOOKUP(Z6,$AH$5:$AN$12,5,FALSE)</f>
        <v>3.8</v>
      </c>
      <c r="AM13" s="527">
        <f>VLOOKUP(Z6,$AH$5:$AN$12,6,FALSE)</f>
        <v>1.67</v>
      </c>
      <c r="AN13" s="527" t="str">
        <f>VLOOKUP(Z6,$AH$5:$AN$12,7,FALSE)</f>
        <v>-</v>
      </c>
      <c r="AP13" s="585"/>
      <c r="AQ13" s="585"/>
      <c r="AR13" s="585"/>
      <c r="AT13" s="585"/>
      <c r="AV13" s="578"/>
      <c r="AW13" s="575" t="s">
        <v>354</v>
      </c>
      <c r="AX13" s="578"/>
      <c r="AY13" s="579"/>
      <c r="AZ13" s="535" t="s">
        <v>165</v>
      </c>
      <c r="BA13" s="544">
        <f>AY12*0.034</f>
        <v>5.1000000000000004E-2</v>
      </c>
      <c r="BB13" s="535" t="s">
        <v>164</v>
      </c>
      <c r="BC13" s="544">
        <f>AY12*0.034</f>
        <v>5.1000000000000004E-2</v>
      </c>
      <c r="BD13" s="535" t="s">
        <v>161</v>
      </c>
      <c r="BE13" s="569">
        <v>1.89</v>
      </c>
      <c r="BF13" s="569">
        <v>1.89</v>
      </c>
      <c r="BG13" s="546"/>
      <c r="BH13" s="546"/>
      <c r="BJ13" s="527"/>
      <c r="BK13" s="527"/>
      <c r="BL13" s="178"/>
      <c r="BM13" s="527"/>
      <c r="BN13" s="527"/>
      <c r="BO13" s="535" t="s">
        <v>116</v>
      </c>
      <c r="BP13" s="557">
        <f>M$17</f>
        <v>0</v>
      </c>
      <c r="BQ13" s="557">
        <f>P$17</f>
        <v>0</v>
      </c>
      <c r="BR13" s="527"/>
      <c r="BS13" s="529" t="s">
        <v>112</v>
      </c>
      <c r="BT13" s="550">
        <v>0.85699999999999998</v>
      </c>
      <c r="BU13" s="550">
        <v>0.86</v>
      </c>
      <c r="BV13" s="550">
        <v>0.85799999999999998</v>
      </c>
      <c r="BW13" s="550">
        <v>0.85899999999999999</v>
      </c>
      <c r="BX13" s="533"/>
      <c r="BY13" s="529" t="s">
        <v>112</v>
      </c>
      <c r="BZ13" s="551" t="s">
        <v>252</v>
      </c>
      <c r="CA13" s="551" t="s">
        <v>252</v>
      </c>
      <c r="CB13" s="551" t="s">
        <v>252</v>
      </c>
      <c r="CC13" s="551" t="s">
        <v>252</v>
      </c>
      <c r="CD13" s="545"/>
      <c r="CE13" s="527"/>
      <c r="CF13" s="527"/>
      <c r="CG13" s="527"/>
      <c r="CH13" s="527"/>
      <c r="CI13" s="527"/>
      <c r="CJ13" s="527"/>
      <c r="CK13" s="527"/>
      <c r="CL13" s="527"/>
      <c r="CM13" s="542" t="s">
        <v>219</v>
      </c>
      <c r="CN13" s="553">
        <v>1</v>
      </c>
      <c r="CO13" s="542">
        <v>0.51700000000000002</v>
      </c>
      <c r="CP13" s="542">
        <v>0.41099999999999998</v>
      </c>
      <c r="CQ13" s="542">
        <v>0.41399999999999998</v>
      </c>
      <c r="CR13" s="542">
        <v>0.52800000000000002</v>
      </c>
      <c r="CS13" s="543" t="s">
        <v>219</v>
      </c>
      <c r="CT13" s="543" t="s">
        <v>173</v>
      </c>
      <c r="CU13" s="543" t="s">
        <v>173</v>
      </c>
      <c r="CV13" s="543" t="s">
        <v>173</v>
      </c>
      <c r="CW13" s="543" t="s">
        <v>173</v>
      </c>
      <c r="CX13" s="543" t="s">
        <v>173</v>
      </c>
    </row>
    <row r="14" spans="1:102" s="39" customFormat="1" ht="30" customHeight="1" thickBot="1" x14ac:dyDescent="0.3">
      <c r="A14" s="303" t="s">
        <v>297</v>
      </c>
      <c r="B14" s="304"/>
      <c r="C14" s="304"/>
      <c r="D14" s="305">
        <f>外皮の入力!C30</f>
        <v>2</v>
      </c>
      <c r="E14" s="189"/>
      <c r="F14" s="190"/>
      <c r="I14" s="224"/>
      <c r="J14" s="225"/>
      <c r="K14" s="225"/>
      <c r="L14" s="226"/>
      <c r="M14" s="212" t="s">
        <v>312</v>
      </c>
      <c r="N14" s="213"/>
      <c r="O14" s="213"/>
      <c r="P14" s="214" t="s">
        <v>311</v>
      </c>
      <c r="Q14" s="213"/>
      <c r="R14" s="215"/>
      <c r="U14" s="200" t="s">
        <v>305</v>
      </c>
      <c r="V14" s="201"/>
      <c r="W14" s="201"/>
      <c r="X14" s="202"/>
      <c r="Y14" s="607" t="s">
        <v>384</v>
      </c>
      <c r="Z14" s="213"/>
      <c r="AA14" s="215"/>
      <c r="AD14" s="585"/>
      <c r="AF14" s="585"/>
      <c r="AH14" s="585"/>
      <c r="AI14" s="585"/>
      <c r="AJ14" s="585"/>
      <c r="AK14" s="585"/>
      <c r="AL14" s="585"/>
      <c r="AM14" s="585"/>
      <c r="AN14" s="585"/>
      <c r="AP14" s="585"/>
      <c r="AQ14" s="585"/>
      <c r="AR14" s="585"/>
      <c r="AT14" s="585"/>
      <c r="AV14" s="578"/>
      <c r="AW14" s="575" t="s">
        <v>356</v>
      </c>
      <c r="AX14" s="578"/>
      <c r="AY14" s="579"/>
      <c r="AZ14" s="535" t="s">
        <v>170</v>
      </c>
      <c r="BA14" s="544">
        <f>AY12*0.034</f>
        <v>5.1000000000000004E-2</v>
      </c>
      <c r="BB14" s="535" t="s">
        <v>169</v>
      </c>
      <c r="BC14" s="544">
        <f>AY12*0.034</f>
        <v>5.1000000000000004E-2</v>
      </c>
      <c r="BD14" s="535" t="s">
        <v>166</v>
      </c>
      <c r="BE14" s="569">
        <v>1.62</v>
      </c>
      <c r="BF14" s="569">
        <v>1.62</v>
      </c>
      <c r="BG14" s="546"/>
      <c r="BH14" s="546"/>
      <c r="BJ14" s="527"/>
      <c r="BK14" s="527"/>
      <c r="BL14" s="178"/>
      <c r="BM14" s="527"/>
      <c r="BN14" s="527"/>
      <c r="BO14" s="535" t="s">
        <v>117</v>
      </c>
      <c r="BP14" s="557">
        <f>M$17</f>
        <v>0</v>
      </c>
      <c r="BQ14" s="557">
        <f>P$17</f>
        <v>0</v>
      </c>
      <c r="BR14" s="527"/>
      <c r="BS14" s="527"/>
      <c r="BT14" s="527"/>
      <c r="BU14" s="527"/>
      <c r="BV14" s="527"/>
      <c r="BW14" s="527"/>
      <c r="BX14" s="527"/>
      <c r="BY14" s="527"/>
      <c r="BZ14" s="527"/>
      <c r="CA14" s="527"/>
      <c r="CB14" s="527"/>
      <c r="CC14" s="527"/>
      <c r="CD14" s="545"/>
      <c r="CE14" s="527"/>
      <c r="CF14" s="527"/>
      <c r="CG14" s="527"/>
      <c r="CH14" s="527"/>
      <c r="CI14" s="527"/>
      <c r="CJ14" s="527"/>
      <c r="CK14" s="527"/>
      <c r="CL14" s="527"/>
      <c r="CM14" s="527"/>
      <c r="CN14" s="527"/>
      <c r="CO14" s="527"/>
      <c r="CP14" s="527"/>
      <c r="CQ14" s="527"/>
      <c r="CR14" s="527"/>
      <c r="CS14" s="527"/>
      <c r="CT14" s="527"/>
      <c r="CU14" s="527"/>
      <c r="CV14" s="527"/>
      <c r="CW14" s="527"/>
      <c r="CX14" s="527"/>
    </row>
    <row r="15" spans="1:102" s="39" customFormat="1" ht="30" customHeight="1" x14ac:dyDescent="0.25">
      <c r="A15" s="298" t="s">
        <v>298</v>
      </c>
      <c r="B15" s="204"/>
      <c r="C15" s="204"/>
      <c r="D15" s="299">
        <f>外皮の入力!C31</f>
        <v>1.9</v>
      </c>
      <c r="E15" s="300"/>
      <c r="F15" s="301"/>
      <c r="I15" s="206" t="s">
        <v>308</v>
      </c>
      <c r="J15" s="207"/>
      <c r="K15" s="207"/>
      <c r="L15" s="208"/>
      <c r="M15" s="184">
        <f>開口部の入力!C35</f>
        <v>1.5</v>
      </c>
      <c r="N15" s="185"/>
      <c r="O15" s="185"/>
      <c r="P15" s="186"/>
      <c r="Q15" s="186"/>
      <c r="R15" s="187"/>
      <c r="U15" s="194" t="s">
        <v>307</v>
      </c>
      <c r="V15" s="195"/>
      <c r="W15" s="195"/>
      <c r="X15" s="196"/>
      <c r="Y15" s="188">
        <f>土間床等外周の入力!F39</f>
        <v>1.8</v>
      </c>
      <c r="Z15" s="189"/>
      <c r="AA15" s="190"/>
      <c r="AJ15" s="585"/>
      <c r="AK15" s="585"/>
      <c r="AL15" s="585"/>
      <c r="AM15" s="585"/>
      <c r="AN15" s="585"/>
      <c r="AP15" s="585"/>
      <c r="AQ15" s="585"/>
      <c r="AR15" s="585"/>
      <c r="AT15" s="585"/>
      <c r="AV15" s="580"/>
      <c r="AW15" s="575" t="s">
        <v>355</v>
      </c>
      <c r="AX15" s="580"/>
      <c r="AY15" s="581"/>
      <c r="AZ15" s="535" t="s">
        <v>176</v>
      </c>
      <c r="BA15" s="544">
        <f>AY12*0.034</f>
        <v>5.1000000000000004E-2</v>
      </c>
      <c r="BB15" s="535" t="s">
        <v>175</v>
      </c>
      <c r="BC15" s="544">
        <f>AY12*0.034</f>
        <v>5.1000000000000004E-2</v>
      </c>
      <c r="BD15" s="535" t="s">
        <v>171</v>
      </c>
      <c r="BE15" s="569">
        <v>0</v>
      </c>
      <c r="BF15" s="569">
        <v>0</v>
      </c>
      <c r="BG15" s="546"/>
      <c r="BH15" s="546"/>
      <c r="BJ15" s="527"/>
      <c r="BK15" s="527"/>
      <c r="BL15" s="178"/>
      <c r="BM15" s="527"/>
      <c r="BN15" s="527"/>
      <c r="BO15" s="535" t="s">
        <v>118</v>
      </c>
      <c r="BP15" s="557">
        <f>M$17</f>
        <v>0</v>
      </c>
      <c r="BQ15" s="557">
        <f>P$17</f>
        <v>0</v>
      </c>
      <c r="BR15" s="527"/>
      <c r="BS15" s="527"/>
      <c r="BT15" s="527"/>
      <c r="BU15" s="527"/>
      <c r="BV15" s="527"/>
      <c r="BW15" s="527"/>
      <c r="BX15" s="527"/>
      <c r="BY15" s="527"/>
      <c r="BZ15" s="527"/>
      <c r="CA15" s="527"/>
      <c r="CB15" s="527"/>
      <c r="CC15" s="527"/>
      <c r="CD15" s="545"/>
      <c r="CE15" s="527"/>
      <c r="CF15" s="527"/>
      <c r="CG15" s="527"/>
      <c r="CH15" s="527"/>
      <c r="CI15" s="527"/>
      <c r="CJ15" s="527"/>
      <c r="CK15" s="527"/>
      <c r="CL15" s="527"/>
      <c r="CM15" s="527"/>
      <c r="CN15" s="527"/>
      <c r="CO15" s="527"/>
      <c r="CP15" s="527"/>
      <c r="CQ15" s="527"/>
      <c r="CR15" s="527"/>
      <c r="CS15" s="527"/>
      <c r="CT15" s="527"/>
      <c r="CU15" s="527"/>
      <c r="CV15" s="527"/>
      <c r="CW15" s="527"/>
      <c r="CX15" s="527"/>
    </row>
    <row r="16" spans="1:102" s="39" customFormat="1" ht="30" customHeight="1" thickBot="1" x14ac:dyDescent="0.3">
      <c r="A16" s="298" t="s">
        <v>299</v>
      </c>
      <c r="B16" s="204"/>
      <c r="C16" s="204"/>
      <c r="D16" s="299">
        <f>外皮の入力!C32</f>
        <v>1.4</v>
      </c>
      <c r="E16" s="300"/>
      <c r="F16" s="301"/>
      <c r="I16" s="203" t="s">
        <v>309</v>
      </c>
      <c r="J16" s="204"/>
      <c r="K16" s="204"/>
      <c r="L16" s="205"/>
      <c r="M16" s="216">
        <f>開口部の入力!Y31</f>
        <v>0.9</v>
      </c>
      <c r="N16" s="217"/>
      <c r="O16" s="217"/>
      <c r="P16" s="218">
        <f>開口部の入力!Z31</f>
        <v>0.6</v>
      </c>
      <c r="Q16" s="217"/>
      <c r="R16" s="219"/>
      <c r="U16" s="197" t="s">
        <v>306</v>
      </c>
      <c r="V16" s="198"/>
      <c r="W16" s="198"/>
      <c r="X16" s="199"/>
      <c r="Y16" s="191">
        <f>土間床等外周の入力!F38</f>
        <v>1.8</v>
      </c>
      <c r="Z16" s="192"/>
      <c r="AA16" s="193"/>
      <c r="AN16" s="585"/>
      <c r="AP16" s="585"/>
      <c r="AQ16" s="585"/>
      <c r="AR16" s="585"/>
      <c r="AT16" s="585"/>
      <c r="AV16" s="561" t="s">
        <v>345</v>
      </c>
      <c r="AW16" s="535" t="s">
        <v>353</v>
      </c>
      <c r="AX16" s="561" t="s">
        <v>163</v>
      </c>
      <c r="AY16" s="572">
        <f>M15</f>
        <v>1.5</v>
      </c>
      <c r="AZ16" s="535" t="s">
        <v>180</v>
      </c>
      <c r="BA16" s="544">
        <f>IF($BM$4,BJ$4*BP12,BJ$4*BP5)</f>
        <v>0.76680000000000004</v>
      </c>
      <c r="BB16" s="535" t="s">
        <v>179</v>
      </c>
      <c r="BC16" s="544">
        <f>IF($BM$4,BK$4*BQ12,BK$4*BQ5)</f>
        <v>0.39220000000000005</v>
      </c>
      <c r="BD16" s="535" t="s">
        <v>177</v>
      </c>
      <c r="BE16" s="569">
        <v>22.69</v>
      </c>
      <c r="BF16" s="569">
        <v>22.69</v>
      </c>
      <c r="BG16" s="561" t="s">
        <v>149</v>
      </c>
      <c r="BH16" s="574">
        <v>1</v>
      </c>
      <c r="BJ16" s="527"/>
      <c r="BK16" s="527"/>
      <c r="BL16" s="178"/>
      <c r="BM16" s="527"/>
      <c r="BN16" s="527"/>
      <c r="BO16" s="527"/>
      <c r="BP16" s="527"/>
      <c r="BQ16" s="527"/>
      <c r="BR16" s="527"/>
      <c r="BS16" s="527"/>
      <c r="BT16" s="527"/>
      <c r="BU16" s="527"/>
      <c r="BV16" s="527"/>
      <c r="BW16" s="527"/>
      <c r="BX16" s="527"/>
      <c r="BY16" s="527"/>
      <c r="BZ16" s="527"/>
      <c r="CA16" s="527"/>
      <c r="CB16" s="527"/>
      <c r="CC16" s="527"/>
      <c r="CD16" s="545"/>
      <c r="CE16" s="527"/>
      <c r="CF16" s="527"/>
      <c r="CG16" s="527"/>
      <c r="CH16" s="527"/>
      <c r="CI16" s="527"/>
      <c r="CJ16" s="527"/>
      <c r="CK16" s="527"/>
      <c r="CL16" s="527"/>
      <c r="CM16" s="527"/>
      <c r="CN16" s="527"/>
      <c r="CO16" s="527"/>
      <c r="CP16" s="527"/>
      <c r="CQ16" s="527"/>
      <c r="CR16" s="527"/>
      <c r="CS16" s="527"/>
      <c r="CT16" s="527"/>
      <c r="CU16" s="527"/>
      <c r="CV16" s="527"/>
      <c r="CW16" s="527"/>
      <c r="CX16" s="527"/>
    </row>
    <row r="17" spans="1:102" s="39" customFormat="1" ht="30" customHeight="1" thickBot="1" x14ac:dyDescent="0.3">
      <c r="A17" s="302" t="s">
        <v>304</v>
      </c>
      <c r="B17" s="210"/>
      <c r="C17" s="210"/>
      <c r="D17" s="222">
        <f>開口部の入力!H30</f>
        <v>1.5</v>
      </c>
      <c r="E17" s="221"/>
      <c r="F17" s="223"/>
      <c r="I17" s="209" t="s">
        <v>310</v>
      </c>
      <c r="J17" s="210"/>
      <c r="K17" s="210"/>
      <c r="L17" s="211"/>
      <c r="M17" s="220">
        <f>開口部の入力!E35</f>
        <v>0</v>
      </c>
      <c r="N17" s="221"/>
      <c r="O17" s="221"/>
      <c r="P17" s="222">
        <f>開口部の入力!F35</f>
        <v>0</v>
      </c>
      <c r="Q17" s="221"/>
      <c r="R17" s="223"/>
      <c r="U17" s="608" t="s">
        <v>385</v>
      </c>
      <c r="V17" s="609"/>
      <c r="W17" s="609"/>
      <c r="X17" s="609"/>
      <c r="Y17" s="609"/>
      <c r="Z17" s="609"/>
      <c r="AA17" s="609"/>
      <c r="AN17" s="585"/>
      <c r="AP17" s="585"/>
      <c r="AQ17" s="585"/>
      <c r="AR17" s="585"/>
      <c r="AT17" s="585"/>
      <c r="AV17" s="546"/>
      <c r="AW17" s="575" t="s">
        <v>354</v>
      </c>
      <c r="AX17" s="546"/>
      <c r="AY17" s="562"/>
      <c r="AZ17" s="535" t="s">
        <v>183</v>
      </c>
      <c r="BA17" s="544">
        <f>IF($BM$4,BJ$4*BP13,BJ$4*BP6)</f>
        <v>0.77759999999999996</v>
      </c>
      <c r="BB17" s="535" t="s">
        <v>182</v>
      </c>
      <c r="BC17" s="544">
        <f>IF($BM$4,BK$4*BQ13,BK$4*BQ6)</f>
        <v>0.35699999999999998</v>
      </c>
      <c r="BD17" s="535" t="s">
        <v>181</v>
      </c>
      <c r="BE17" s="569">
        <v>2.38</v>
      </c>
      <c r="BF17" s="569">
        <v>2.38</v>
      </c>
      <c r="BG17" s="546"/>
      <c r="BH17" s="546"/>
      <c r="BJ17" s="527"/>
      <c r="BK17" s="527"/>
      <c r="BL17" s="178"/>
      <c r="BM17" s="527"/>
      <c r="BN17" s="527"/>
      <c r="BO17" s="527"/>
      <c r="BP17" s="527"/>
      <c r="BQ17" s="527"/>
      <c r="BR17" s="527"/>
      <c r="BS17" s="527"/>
      <c r="BT17" s="527"/>
      <c r="BU17" s="527"/>
      <c r="BV17" s="527"/>
      <c r="BW17" s="527"/>
      <c r="BX17" s="527"/>
      <c r="BY17" s="527"/>
      <c r="BZ17" s="527"/>
      <c r="CA17" s="527"/>
      <c r="CB17" s="527"/>
      <c r="CC17" s="527"/>
      <c r="CD17" s="545"/>
      <c r="CE17" s="527"/>
      <c r="CF17" s="527"/>
      <c r="CG17" s="527"/>
      <c r="CH17" s="527"/>
      <c r="CI17" s="527"/>
      <c r="CJ17" s="527"/>
      <c r="CK17" s="527"/>
      <c r="CL17" s="527"/>
      <c r="CM17" s="527"/>
      <c r="CN17" s="527"/>
      <c r="CO17" s="527"/>
      <c r="CP17" s="527"/>
      <c r="CQ17" s="527"/>
      <c r="CR17" s="527"/>
      <c r="CS17" s="527"/>
      <c r="CT17" s="527"/>
      <c r="CU17" s="527"/>
      <c r="CV17" s="527"/>
      <c r="CW17" s="527"/>
      <c r="CX17" s="527"/>
    </row>
    <row r="18" spans="1:102" s="39" customFormat="1" ht="30" customHeight="1" x14ac:dyDescent="0.25">
      <c r="U18" s="610"/>
      <c r="V18" s="610"/>
      <c r="W18" s="610"/>
      <c r="X18" s="610"/>
      <c r="Y18" s="610"/>
      <c r="Z18" s="610"/>
      <c r="AA18" s="610"/>
      <c r="AN18" s="585"/>
      <c r="AP18" s="585"/>
      <c r="AQ18" s="585"/>
      <c r="AR18" s="585"/>
      <c r="AT18" s="585"/>
      <c r="AV18" s="546"/>
      <c r="AW18" s="575" t="s">
        <v>356</v>
      </c>
      <c r="AX18" s="546"/>
      <c r="AY18" s="562"/>
      <c r="AZ18" s="615" t="s">
        <v>186</v>
      </c>
      <c r="BA18" s="544">
        <f>IF($BM$4,BJ$4*BP14,BJ$4*BP7)</f>
        <v>0.77580000000000005</v>
      </c>
      <c r="BB18" s="615" t="s">
        <v>185</v>
      </c>
      <c r="BC18" s="544">
        <f>IF($BM$4,BK$4*BQ14,BK$4*BQ7)</f>
        <v>0.35339999999999999</v>
      </c>
      <c r="BD18" s="615" t="s">
        <v>184</v>
      </c>
      <c r="BE18" s="559">
        <v>3.63</v>
      </c>
      <c r="BF18" s="559">
        <v>3.63</v>
      </c>
      <c r="BG18" s="546"/>
      <c r="BH18" s="546"/>
      <c r="BJ18" s="527"/>
      <c r="BK18" s="527"/>
      <c r="BL18" s="178"/>
      <c r="BM18" s="527"/>
      <c r="BN18" s="527"/>
      <c r="BO18" s="527"/>
      <c r="BP18" s="527"/>
      <c r="BQ18" s="527"/>
      <c r="BR18" s="527"/>
      <c r="BS18" s="527"/>
      <c r="BT18" s="527"/>
      <c r="BU18" s="527"/>
      <c r="BV18" s="527"/>
      <c r="BW18" s="527"/>
      <c r="BX18" s="527"/>
      <c r="BY18" s="527"/>
      <c r="BZ18" s="527"/>
      <c r="CA18" s="527"/>
      <c r="CB18" s="527"/>
      <c r="CC18" s="527"/>
      <c r="CD18" s="545"/>
      <c r="CE18" s="527"/>
      <c r="CF18" s="527"/>
      <c r="CG18" s="527"/>
      <c r="CH18" s="527"/>
      <c r="CI18" s="527"/>
      <c r="CJ18" s="527"/>
      <c r="CK18" s="527"/>
      <c r="CL18" s="527"/>
      <c r="CM18" s="527"/>
      <c r="CN18" s="527"/>
      <c r="CO18" s="527"/>
      <c r="CP18" s="527"/>
      <c r="CQ18" s="527"/>
      <c r="CR18" s="527"/>
      <c r="CS18" s="527"/>
      <c r="CT18" s="527"/>
      <c r="CU18" s="527"/>
      <c r="CV18" s="527"/>
      <c r="CW18" s="527"/>
      <c r="CX18" s="527"/>
    </row>
    <row r="19" spans="1:102" s="39" customFormat="1" ht="30" customHeight="1" thickBot="1" x14ac:dyDescent="0.3">
      <c r="A19" s="37" t="s">
        <v>321</v>
      </c>
      <c r="I19" s="37" t="s">
        <v>36</v>
      </c>
      <c r="AN19" s="585"/>
      <c r="AP19" s="585"/>
      <c r="AQ19" s="585"/>
      <c r="AR19" s="585"/>
      <c r="AT19" s="585"/>
      <c r="AV19" s="546"/>
      <c r="AW19" s="575" t="s">
        <v>355</v>
      </c>
      <c r="AX19" s="546"/>
      <c r="AY19" s="562"/>
      <c r="AZ19" s="535" t="s">
        <v>221</v>
      </c>
      <c r="BA19" s="544">
        <f>IF($BM$4,BJ$4*BP15,BJ$4*BP8)</f>
        <v>0.76680000000000004</v>
      </c>
      <c r="BB19" s="535" t="s">
        <v>188</v>
      </c>
      <c r="BC19" s="544">
        <f>IF($BM$4,BK$4*BQ15,BK$4*BQ8)</f>
        <v>0.40480000000000005</v>
      </c>
      <c r="BD19" s="535" t="s">
        <v>187</v>
      </c>
      <c r="BE19" s="569">
        <v>4.37</v>
      </c>
      <c r="BF19" s="569">
        <v>4.37</v>
      </c>
      <c r="BG19" s="546"/>
      <c r="BH19" s="546"/>
      <c r="BJ19" s="527"/>
      <c r="BK19" s="527"/>
      <c r="BL19" s="178"/>
      <c r="BM19" s="527"/>
      <c r="BN19" s="527"/>
      <c r="BO19" s="527"/>
      <c r="BP19" s="527"/>
      <c r="BQ19" s="527"/>
      <c r="BR19" s="527"/>
      <c r="BS19" s="527"/>
      <c r="BT19" s="527"/>
      <c r="BU19" s="527"/>
      <c r="BV19" s="527"/>
      <c r="BW19" s="527"/>
      <c r="BX19" s="527"/>
      <c r="BY19" s="527"/>
      <c r="BZ19" s="527"/>
      <c r="CA19" s="527"/>
      <c r="CB19" s="527"/>
      <c r="CC19" s="527"/>
      <c r="CD19" s="545"/>
      <c r="CE19" s="527"/>
      <c r="CF19" s="527"/>
      <c r="CG19" s="527"/>
      <c r="CH19" s="527"/>
      <c r="CI19" s="527"/>
      <c r="CJ19" s="527"/>
      <c r="CK19" s="527"/>
      <c r="CL19" s="527"/>
      <c r="CM19" s="527"/>
      <c r="CN19" s="527"/>
      <c r="CO19" s="527"/>
      <c r="CP19" s="527"/>
      <c r="CQ19" s="527"/>
      <c r="CR19" s="527"/>
      <c r="CS19" s="527"/>
      <c r="CT19" s="527"/>
      <c r="CU19" s="527"/>
      <c r="CV19" s="527"/>
      <c r="CW19" s="527"/>
      <c r="CX19" s="527"/>
    </row>
    <row r="20" spans="1:102" s="39" customFormat="1" ht="30" customHeight="1" thickBot="1" x14ac:dyDescent="0.3">
      <c r="A20" s="275" t="s">
        <v>35</v>
      </c>
      <c r="B20" s="276"/>
      <c r="C20" s="276"/>
      <c r="D20" s="277"/>
      <c r="I20" s="268" t="s">
        <v>319</v>
      </c>
      <c r="J20" s="269"/>
      <c r="K20" s="269"/>
      <c r="L20" s="269"/>
      <c r="M20" s="269"/>
      <c r="N20" s="269"/>
      <c r="O20" s="269"/>
      <c r="P20" s="270"/>
      <c r="Q20" s="230" t="s">
        <v>320</v>
      </c>
      <c r="R20" s="231"/>
      <c r="S20" s="232"/>
      <c r="T20" s="241" t="s">
        <v>19</v>
      </c>
      <c r="U20" s="242"/>
      <c r="V20" s="243" t="b">
        <v>1</v>
      </c>
      <c r="W20" s="275" t="s">
        <v>20</v>
      </c>
      <c r="X20" s="276"/>
      <c r="Y20" s="276"/>
      <c r="Z20" s="277"/>
      <c r="AN20" s="585"/>
      <c r="AP20" s="585"/>
      <c r="AQ20" s="585"/>
      <c r="AR20" s="585"/>
      <c r="AT20" s="585"/>
      <c r="AV20" s="535" t="s">
        <v>346</v>
      </c>
      <c r="AW20" s="535" t="s">
        <v>357</v>
      </c>
      <c r="AX20" s="535" t="s">
        <v>168</v>
      </c>
      <c r="AY20" s="570">
        <f>D16</f>
        <v>1.4</v>
      </c>
      <c r="AZ20" s="535" t="s">
        <v>361</v>
      </c>
      <c r="BA20" s="535" t="s">
        <v>361</v>
      </c>
      <c r="BB20" s="535" t="s">
        <v>361</v>
      </c>
      <c r="BC20" s="535" t="s">
        <v>361</v>
      </c>
      <c r="BD20" s="535" t="s">
        <v>189</v>
      </c>
      <c r="BE20" s="569">
        <v>45.05</v>
      </c>
      <c r="BF20" s="569">
        <v>0</v>
      </c>
      <c r="BG20" s="535" t="s">
        <v>154</v>
      </c>
      <c r="BH20" s="571">
        <v>0.7</v>
      </c>
      <c r="BJ20" s="527"/>
      <c r="BK20" s="527"/>
      <c r="BL20" s="178"/>
      <c r="BM20" s="527"/>
      <c r="BN20" s="527"/>
      <c r="BO20" s="527"/>
      <c r="BP20" s="527"/>
      <c r="BQ20" s="527"/>
      <c r="BR20" s="527"/>
      <c r="BS20" s="527"/>
      <c r="BT20" s="527"/>
      <c r="BU20" s="527"/>
      <c r="BV20" s="527"/>
      <c r="BW20" s="527"/>
      <c r="BX20" s="527"/>
      <c r="BY20" s="527"/>
      <c r="BZ20" s="527"/>
      <c r="CA20" s="527"/>
      <c r="CB20" s="527"/>
      <c r="CC20" s="527"/>
      <c r="CD20" s="545"/>
      <c r="CE20" s="527"/>
      <c r="CF20" s="527"/>
      <c r="CG20" s="527"/>
      <c r="CH20" s="527"/>
      <c r="CI20" s="527"/>
      <c r="CJ20" s="527"/>
      <c r="CK20" s="527"/>
      <c r="CL20" s="527"/>
      <c r="CM20" s="527"/>
      <c r="CN20" s="527"/>
      <c r="CO20" s="527"/>
      <c r="CP20" s="527"/>
      <c r="CQ20" s="527"/>
      <c r="CR20" s="527"/>
      <c r="CS20" s="527"/>
      <c r="CT20" s="527"/>
      <c r="CU20" s="527"/>
      <c r="CV20" s="527"/>
      <c r="CW20" s="527"/>
      <c r="CX20" s="527"/>
    </row>
    <row r="21" spans="1:102" s="39" customFormat="1" ht="30" customHeight="1" thickBot="1" x14ac:dyDescent="0.3">
      <c r="A21" s="518" t="s">
        <v>317</v>
      </c>
      <c r="B21" s="519"/>
      <c r="C21" s="519"/>
      <c r="D21" s="520"/>
      <c r="I21" s="511" t="s">
        <v>239</v>
      </c>
      <c r="J21" s="246"/>
      <c r="K21" s="246"/>
      <c r="L21" s="246"/>
      <c r="M21" s="246"/>
      <c r="N21" s="246"/>
      <c r="O21" s="246"/>
      <c r="P21" s="247"/>
      <c r="Q21" s="233">
        <f>CHOOSE(AD3,AQ4,AR4,MAX(AQ4,AR4))</f>
        <v>1.72</v>
      </c>
      <c r="R21" s="234"/>
      <c r="S21" s="235"/>
      <c r="T21" s="244">
        <f>CHOOSE(AF3,AI13,AK13,AM13,"-")</f>
        <v>0.87</v>
      </c>
      <c r="U21" s="239"/>
      <c r="V21" s="240"/>
      <c r="W21" s="244" t="str">
        <f>IF(T21="-","-",(IF(T21&gt;=Q21,"適合","不適合")))</f>
        <v>不適合</v>
      </c>
      <c r="X21" s="239"/>
      <c r="Y21" s="239"/>
      <c r="Z21" s="240"/>
      <c r="AN21" s="585"/>
      <c r="AP21" s="585"/>
      <c r="AQ21" s="585"/>
      <c r="AR21" s="585"/>
      <c r="AT21" s="585"/>
      <c r="AV21" s="561" t="s">
        <v>347</v>
      </c>
      <c r="AW21" s="535" t="s">
        <v>353</v>
      </c>
      <c r="AX21" s="561" t="s">
        <v>174</v>
      </c>
      <c r="AY21" s="572">
        <v>0</v>
      </c>
      <c r="AZ21" s="561" t="s">
        <v>191</v>
      </c>
      <c r="BA21" s="573">
        <v>0</v>
      </c>
      <c r="BB21" s="561" t="s">
        <v>190</v>
      </c>
      <c r="BC21" s="573">
        <v>0</v>
      </c>
      <c r="BD21" s="535" t="s">
        <v>192</v>
      </c>
      <c r="BE21" s="569">
        <v>0</v>
      </c>
      <c r="BF21" s="569">
        <v>5.3</v>
      </c>
      <c r="BG21" s="561" t="s">
        <v>158</v>
      </c>
      <c r="BH21" s="574">
        <v>1</v>
      </c>
      <c r="BJ21" s="527"/>
      <c r="BK21" s="527"/>
      <c r="BL21" s="178"/>
      <c r="BM21" s="527"/>
      <c r="BN21" s="527"/>
      <c r="BO21" s="527"/>
      <c r="BP21" s="527"/>
      <c r="BQ21" s="527"/>
      <c r="BR21" s="527"/>
      <c r="BS21" s="527"/>
      <c r="BT21" s="527"/>
      <c r="BU21" s="527"/>
      <c r="BV21" s="527"/>
      <c r="BW21" s="527"/>
      <c r="BX21" s="527"/>
      <c r="BY21" s="527"/>
      <c r="BZ21" s="527"/>
      <c r="CA21" s="527"/>
      <c r="CB21" s="527"/>
      <c r="CC21" s="527"/>
      <c r="CD21" s="545"/>
      <c r="CE21" s="527"/>
      <c r="CF21" s="527"/>
      <c r="CG21" s="527"/>
      <c r="CH21" s="527"/>
      <c r="CI21" s="527"/>
      <c r="CJ21" s="527"/>
      <c r="CK21" s="527"/>
      <c r="CL21" s="527"/>
      <c r="CM21" s="527"/>
      <c r="CN21" s="527"/>
      <c r="CO21" s="527"/>
      <c r="CP21" s="527"/>
      <c r="CQ21" s="527"/>
      <c r="CR21" s="527"/>
      <c r="CS21" s="527"/>
      <c r="CT21" s="527"/>
      <c r="CU21" s="527"/>
      <c r="CV21" s="527"/>
      <c r="CW21" s="527"/>
      <c r="CX21" s="527"/>
    </row>
    <row r="22" spans="1:102" s="39" customFormat="1" ht="30" customHeight="1" x14ac:dyDescent="0.25">
      <c r="I22" s="512" t="s">
        <v>237</v>
      </c>
      <c r="J22" s="513"/>
      <c r="K22" s="513"/>
      <c r="L22" s="513"/>
      <c r="M22" s="513"/>
      <c r="N22" s="513"/>
      <c r="O22" s="513"/>
      <c r="P22" s="514"/>
      <c r="Q22" s="236">
        <f>CHOOSE(AD3,AQ5,AR5,IF(Q21=AQ4,AQ5,AR5))</f>
        <v>7.3</v>
      </c>
      <c r="R22" s="237"/>
      <c r="S22" s="238"/>
      <c r="T22" s="236">
        <f>CHOOSE(AF3,AJ13,AL13,AN13,"-")</f>
        <v>2.8</v>
      </c>
      <c r="U22" s="237"/>
      <c r="V22" s="238"/>
      <c r="W22" s="521" t="str">
        <f>IF(T22="-","-",(IF(T22&gt;=Q22,"適合","不適合")))</f>
        <v>不適合</v>
      </c>
      <c r="X22" s="252"/>
      <c r="Y22" s="252"/>
      <c r="Z22" s="253"/>
      <c r="AD22" s="585"/>
      <c r="AL22" s="585"/>
      <c r="AM22" s="585"/>
      <c r="AN22" s="585"/>
      <c r="AP22" s="585"/>
      <c r="AQ22" s="585"/>
      <c r="AR22" s="585"/>
      <c r="AT22" s="585"/>
      <c r="AV22" s="546"/>
      <c r="AW22" s="575" t="s">
        <v>354</v>
      </c>
      <c r="AX22" s="546"/>
      <c r="AY22" s="562"/>
      <c r="AZ22" s="546"/>
      <c r="BA22" s="546"/>
      <c r="BB22" s="546"/>
      <c r="BC22" s="546"/>
      <c r="BD22" s="535" t="s">
        <v>194</v>
      </c>
      <c r="BE22" s="569">
        <v>0.91</v>
      </c>
      <c r="BF22" s="569">
        <v>1.48</v>
      </c>
      <c r="BG22" s="546"/>
      <c r="BH22" s="546"/>
      <c r="BJ22" s="527"/>
      <c r="BK22" s="527"/>
      <c r="BL22" s="178"/>
      <c r="BM22" s="527"/>
      <c r="BN22" s="527"/>
      <c r="BO22" s="527"/>
      <c r="BP22" s="527"/>
      <c r="BQ22" s="527"/>
      <c r="BR22" s="527"/>
      <c r="BS22" s="527"/>
      <c r="BT22" s="527"/>
      <c r="BU22" s="527"/>
      <c r="BV22" s="527"/>
      <c r="BW22" s="527"/>
      <c r="BX22" s="527"/>
      <c r="BY22" s="527"/>
      <c r="BZ22" s="527"/>
      <c r="CA22" s="527"/>
      <c r="CB22" s="527"/>
      <c r="CC22" s="527"/>
      <c r="CD22" s="545"/>
      <c r="CE22" s="527"/>
      <c r="CF22" s="527"/>
      <c r="CG22" s="527"/>
      <c r="CH22" s="527"/>
      <c r="CI22" s="527"/>
      <c r="CJ22" s="527"/>
      <c r="CK22" s="527"/>
      <c r="CL22" s="527"/>
      <c r="CM22" s="527"/>
      <c r="CN22" s="527"/>
      <c r="CO22" s="527"/>
      <c r="CP22" s="527"/>
      <c r="CQ22" s="527"/>
      <c r="CR22" s="527"/>
      <c r="CS22" s="527"/>
      <c r="CT22" s="527"/>
      <c r="CU22" s="527"/>
      <c r="CV22" s="527"/>
      <c r="CW22" s="527"/>
      <c r="CX22" s="527"/>
    </row>
    <row r="23" spans="1:102" s="39" customFormat="1" ht="30" customHeight="1" thickBot="1" x14ac:dyDescent="0.3">
      <c r="I23" s="515" t="s">
        <v>238</v>
      </c>
      <c r="J23" s="516"/>
      <c r="K23" s="516"/>
      <c r="L23" s="516"/>
      <c r="M23" s="516"/>
      <c r="N23" s="516"/>
      <c r="O23" s="516"/>
      <c r="P23" s="517"/>
      <c r="Q23" s="227">
        <f>CHOOSE(AD3,AQ6,AR6,IF(Q21=AQ4,AQ6,AR6))</f>
        <v>6.2</v>
      </c>
      <c r="R23" s="228"/>
      <c r="S23" s="229"/>
      <c r="T23" s="227" t="s">
        <v>124</v>
      </c>
      <c r="U23" s="228"/>
      <c r="V23" s="229"/>
      <c r="W23" s="522" t="s">
        <v>124</v>
      </c>
      <c r="X23" s="250"/>
      <c r="Y23" s="250"/>
      <c r="Z23" s="251"/>
      <c r="AD23" s="585"/>
      <c r="AL23" s="585"/>
      <c r="AM23" s="585"/>
      <c r="AN23" s="585"/>
      <c r="AP23" s="585"/>
      <c r="AQ23" s="585"/>
      <c r="AR23" s="585"/>
      <c r="AT23" s="585"/>
      <c r="AV23" s="546"/>
      <c r="AW23" s="575" t="s">
        <v>356</v>
      </c>
      <c r="AX23" s="546"/>
      <c r="AY23" s="562"/>
      <c r="AZ23" s="546"/>
      <c r="BA23" s="546"/>
      <c r="BB23" s="546"/>
      <c r="BC23" s="546"/>
      <c r="BD23" s="535" t="s">
        <v>195</v>
      </c>
      <c r="BE23" s="569">
        <v>0.91</v>
      </c>
      <c r="BF23" s="569">
        <v>4.62</v>
      </c>
      <c r="BG23" s="546"/>
      <c r="BH23" s="546"/>
      <c r="BJ23" s="527"/>
      <c r="BK23" s="527"/>
      <c r="BL23" s="178"/>
      <c r="BM23" s="527"/>
      <c r="BN23" s="527"/>
      <c r="BO23" s="527"/>
      <c r="BP23" s="527"/>
      <c r="BQ23" s="527"/>
      <c r="BR23" s="527"/>
      <c r="BS23" s="527"/>
      <c r="BT23" s="527"/>
      <c r="BU23" s="527"/>
      <c r="BV23" s="527"/>
      <c r="BW23" s="527"/>
      <c r="BX23" s="527"/>
      <c r="BY23" s="527"/>
      <c r="BZ23" s="527"/>
      <c r="CA23" s="527"/>
      <c r="CB23" s="527"/>
      <c r="CC23" s="527"/>
      <c r="CD23" s="545"/>
      <c r="CE23" s="527"/>
      <c r="CF23" s="527"/>
      <c r="CG23" s="527"/>
      <c r="CH23" s="527"/>
      <c r="CI23" s="527"/>
      <c r="CJ23" s="527"/>
      <c r="CK23" s="527"/>
      <c r="CL23" s="527"/>
      <c r="CM23" s="527"/>
      <c r="CN23" s="527"/>
      <c r="CO23" s="527"/>
      <c r="CP23" s="527"/>
      <c r="CQ23" s="527"/>
      <c r="CR23" s="527"/>
      <c r="CS23" s="527"/>
      <c r="CT23" s="527"/>
      <c r="CU23" s="527"/>
      <c r="CV23" s="527"/>
      <c r="CW23" s="527"/>
      <c r="CX23" s="527"/>
    </row>
    <row r="24" spans="1:102" s="39" customFormat="1" ht="30" customHeight="1" x14ac:dyDescent="0.25">
      <c r="N24" s="55"/>
      <c r="O24" s="55"/>
      <c r="P24" s="55"/>
      <c r="Q24" s="55"/>
      <c r="R24" s="55"/>
      <c r="S24" s="55"/>
      <c r="AD24" s="585"/>
      <c r="AL24" s="585"/>
      <c r="AM24" s="585"/>
      <c r="AN24" s="585"/>
      <c r="AP24" s="585"/>
      <c r="AQ24" s="585"/>
      <c r="AR24" s="585"/>
      <c r="AT24" s="585"/>
      <c r="AV24" s="546"/>
      <c r="AW24" s="575" t="s">
        <v>355</v>
      </c>
      <c r="AX24" s="546"/>
      <c r="AY24" s="562"/>
      <c r="AZ24" s="546"/>
      <c r="BA24" s="546"/>
      <c r="BB24" s="546"/>
      <c r="BC24" s="546"/>
      <c r="BD24" s="535" t="s">
        <v>196</v>
      </c>
      <c r="BE24" s="569">
        <v>0</v>
      </c>
      <c r="BF24" s="569">
        <v>2.4</v>
      </c>
      <c r="BG24" s="546"/>
      <c r="BH24" s="546"/>
      <c r="BJ24" s="527"/>
      <c r="BK24" s="527"/>
      <c r="BL24" s="178"/>
      <c r="BM24" s="527"/>
      <c r="BN24" s="527"/>
      <c r="BO24" s="527"/>
      <c r="BP24" s="527"/>
      <c r="BQ24" s="527"/>
      <c r="BR24" s="527"/>
      <c r="BS24" s="527"/>
      <c r="BT24" s="527"/>
      <c r="BU24" s="527"/>
      <c r="BV24" s="527"/>
      <c r="BW24" s="527"/>
      <c r="BX24" s="527"/>
      <c r="BY24" s="527"/>
      <c r="BZ24" s="527"/>
      <c r="CA24" s="527"/>
      <c r="CB24" s="527"/>
      <c r="CC24" s="527"/>
      <c r="CD24" s="545"/>
      <c r="CE24" s="527"/>
      <c r="CF24" s="527"/>
      <c r="CG24" s="527"/>
      <c r="CH24" s="527"/>
      <c r="CI24" s="527"/>
      <c r="CJ24" s="527"/>
      <c r="CK24" s="527"/>
      <c r="CL24" s="527"/>
      <c r="CM24" s="527"/>
      <c r="CN24" s="527"/>
      <c r="CO24" s="527"/>
      <c r="CP24" s="527"/>
      <c r="CQ24" s="527"/>
      <c r="CR24" s="527"/>
      <c r="CS24" s="527"/>
      <c r="CT24" s="527"/>
      <c r="CU24" s="527"/>
      <c r="CV24" s="527"/>
      <c r="CW24" s="527"/>
      <c r="CX24" s="527"/>
    </row>
    <row r="25" spans="1:102" s="39" customFormat="1" ht="30" customHeight="1" x14ac:dyDescent="0.25">
      <c r="A25" s="58"/>
      <c r="B25" s="59" t="s">
        <v>382</v>
      </c>
      <c r="C25" s="175"/>
      <c r="D25" s="175"/>
      <c r="E25" s="175"/>
      <c r="F25" s="175"/>
      <c r="G25" s="175"/>
      <c r="H25" s="175"/>
      <c r="I25" s="175"/>
      <c r="J25" s="175"/>
      <c r="K25" s="175"/>
      <c r="L25" s="175"/>
      <c r="M25" s="175"/>
      <c r="N25" s="175"/>
      <c r="O25" s="175"/>
      <c r="P25" s="175"/>
      <c r="Q25" s="175"/>
      <c r="R25" s="175"/>
      <c r="S25" s="175"/>
      <c r="T25" s="175"/>
      <c r="U25" s="175"/>
      <c r="V25" s="175"/>
      <c r="W25" s="175"/>
      <c r="X25" s="175"/>
      <c r="Y25" s="175"/>
      <c r="Z25" s="175"/>
      <c r="AA25" s="600"/>
      <c r="AB25" s="60"/>
      <c r="AD25" s="585"/>
      <c r="AL25" s="585"/>
      <c r="AM25" s="585"/>
      <c r="AN25" s="585"/>
      <c r="AP25" s="585"/>
      <c r="AQ25" s="585"/>
      <c r="AR25" s="585"/>
      <c r="AT25" s="585"/>
      <c r="AV25" s="546"/>
      <c r="AW25" s="575" t="s">
        <v>358</v>
      </c>
      <c r="AX25" s="546"/>
      <c r="AY25" s="562"/>
      <c r="AZ25" s="546"/>
      <c r="BA25" s="546"/>
      <c r="BB25" s="546"/>
      <c r="BC25" s="546"/>
      <c r="BD25" s="535" t="s">
        <v>259</v>
      </c>
      <c r="BE25" s="569">
        <v>1.82</v>
      </c>
      <c r="BF25" s="569">
        <v>0</v>
      </c>
      <c r="BG25" s="535" t="s">
        <v>162</v>
      </c>
      <c r="BH25" s="571">
        <v>0.7</v>
      </c>
      <c r="BJ25" s="527"/>
      <c r="BK25" s="527"/>
      <c r="BL25" s="178"/>
      <c r="BM25" s="527"/>
      <c r="BN25" s="527"/>
      <c r="BO25" s="527"/>
      <c r="BP25" s="527"/>
      <c r="BQ25" s="527"/>
      <c r="BR25" s="527"/>
      <c r="BS25" s="527"/>
      <c r="BT25" s="527"/>
      <c r="BU25" s="527"/>
      <c r="BV25" s="527"/>
      <c r="BW25" s="527"/>
      <c r="BX25" s="527"/>
      <c r="BY25" s="527"/>
      <c r="BZ25" s="527"/>
      <c r="CA25" s="527"/>
      <c r="CB25" s="527"/>
      <c r="CC25" s="527"/>
      <c r="CD25" s="545"/>
      <c r="CE25" s="527"/>
      <c r="CF25" s="527"/>
      <c r="CG25" s="527"/>
      <c r="CH25" s="527"/>
      <c r="CI25" s="527"/>
      <c r="CJ25" s="527"/>
      <c r="CK25" s="527"/>
      <c r="CL25" s="527"/>
      <c r="CM25" s="527"/>
      <c r="CN25" s="527"/>
      <c r="CO25" s="527"/>
      <c r="CP25" s="527"/>
      <c r="CQ25" s="527"/>
      <c r="CR25" s="527"/>
      <c r="CS25" s="527"/>
      <c r="CT25" s="527"/>
      <c r="CU25" s="527"/>
      <c r="CV25" s="527"/>
      <c r="CW25" s="527"/>
      <c r="CX25" s="527"/>
    </row>
    <row r="26" spans="1:102" s="39" customFormat="1" ht="30" customHeight="1" x14ac:dyDescent="0.25">
      <c r="B26" s="61" t="s">
        <v>257</v>
      </c>
      <c r="C26" s="176"/>
      <c r="D26" s="176"/>
      <c r="E26" s="176"/>
      <c r="F26" s="55"/>
      <c r="G26" s="599" t="s">
        <v>279</v>
      </c>
      <c r="H26" s="611"/>
      <c r="I26" s="612"/>
      <c r="J26" s="176" t="s">
        <v>258</v>
      </c>
      <c r="K26" s="176"/>
      <c r="L26" s="176"/>
      <c r="M26" s="176"/>
      <c r="N26" s="176"/>
      <c r="O26" s="176"/>
      <c r="P26" s="176"/>
      <c r="Q26" s="176"/>
      <c r="R26" s="176"/>
      <c r="S26" s="176"/>
      <c r="T26" s="176"/>
      <c r="U26" s="176"/>
      <c r="V26" s="176"/>
      <c r="W26" s="176"/>
      <c r="X26" s="176"/>
      <c r="Y26" s="176"/>
      <c r="Z26" s="176"/>
      <c r="AA26" s="613"/>
      <c r="AB26" s="55"/>
      <c r="AD26" s="585"/>
      <c r="AF26" s="585"/>
      <c r="AH26" s="585"/>
      <c r="AI26" s="585"/>
      <c r="AJ26" s="585"/>
      <c r="AK26" s="585"/>
      <c r="AL26" s="585"/>
      <c r="AM26" s="585"/>
      <c r="AN26" s="585"/>
      <c r="AP26" s="585"/>
      <c r="AQ26" s="585"/>
      <c r="AR26" s="585"/>
      <c r="AT26" s="585"/>
      <c r="AV26" s="582" t="s">
        <v>348</v>
      </c>
      <c r="AW26" s="535" t="s">
        <v>353</v>
      </c>
      <c r="AX26" s="561" t="s">
        <v>270</v>
      </c>
      <c r="AY26" s="577">
        <v>0</v>
      </c>
      <c r="AZ26" s="561" t="s">
        <v>271</v>
      </c>
      <c r="BA26" s="573">
        <v>0</v>
      </c>
      <c r="BB26" s="561" t="s">
        <v>272</v>
      </c>
      <c r="BC26" s="573">
        <v>0</v>
      </c>
      <c r="BD26" s="535" t="s">
        <v>260</v>
      </c>
      <c r="BE26" s="569">
        <v>0</v>
      </c>
      <c r="BF26" s="569">
        <v>0</v>
      </c>
      <c r="BG26" s="561" t="s">
        <v>158</v>
      </c>
      <c r="BH26" s="574">
        <v>1</v>
      </c>
      <c r="BJ26" s="527"/>
      <c r="BK26" s="527"/>
      <c r="BL26" s="178"/>
      <c r="BM26" s="527"/>
      <c r="BN26" s="527"/>
      <c r="BO26" s="527"/>
      <c r="BP26" s="527"/>
      <c r="BQ26" s="527"/>
      <c r="BR26" s="527"/>
      <c r="BS26" s="527"/>
      <c r="BT26" s="527"/>
      <c r="BU26" s="527"/>
      <c r="BV26" s="527"/>
      <c r="BW26" s="527"/>
      <c r="BX26" s="527"/>
      <c r="BY26" s="527"/>
      <c r="BZ26" s="527"/>
      <c r="CA26" s="527"/>
      <c r="CB26" s="527"/>
      <c r="CC26" s="527"/>
      <c r="CD26" s="545"/>
      <c r="CE26" s="527"/>
      <c r="CF26" s="527"/>
      <c r="CG26" s="527"/>
      <c r="CH26" s="527"/>
      <c r="CI26" s="527"/>
      <c r="CJ26" s="527"/>
      <c r="CK26" s="527"/>
      <c r="CL26" s="527"/>
      <c r="CM26" s="527"/>
      <c r="CN26" s="527"/>
      <c r="CO26" s="527"/>
      <c r="CP26" s="527"/>
      <c r="CQ26" s="527"/>
      <c r="CR26" s="527"/>
      <c r="CS26" s="527"/>
      <c r="CT26" s="527"/>
      <c r="CU26" s="527"/>
      <c r="CV26" s="527"/>
      <c r="CW26" s="527"/>
      <c r="CX26" s="527"/>
    </row>
    <row r="27" spans="1:102" s="39" customFormat="1" ht="30" customHeight="1" x14ac:dyDescent="0.25">
      <c r="B27" s="62"/>
      <c r="C27" s="63"/>
      <c r="D27" s="63"/>
      <c r="E27" s="63"/>
      <c r="F27" s="601"/>
      <c r="G27" s="601"/>
      <c r="H27" s="601"/>
      <c r="I27" s="614"/>
      <c r="J27" s="63"/>
      <c r="K27" s="63"/>
      <c r="L27" s="63"/>
      <c r="M27" s="63"/>
      <c r="N27" s="63"/>
      <c r="O27" s="63"/>
      <c r="P27" s="63"/>
      <c r="Q27" s="63"/>
      <c r="R27" s="63"/>
      <c r="S27" s="63"/>
      <c r="T27" s="63"/>
      <c r="U27" s="63"/>
      <c r="V27" s="63"/>
      <c r="W27" s="63"/>
      <c r="X27" s="63"/>
      <c r="Y27" s="63"/>
      <c r="Z27" s="63"/>
      <c r="AA27" s="602"/>
      <c r="AB27" s="55"/>
      <c r="AD27" s="585"/>
      <c r="AF27" s="585"/>
      <c r="AH27" s="585"/>
      <c r="AI27" s="585"/>
      <c r="AJ27" s="585"/>
      <c r="AK27" s="585"/>
      <c r="AL27" s="585"/>
      <c r="AM27" s="585"/>
      <c r="AN27" s="585"/>
      <c r="AP27" s="585"/>
      <c r="AQ27" s="585"/>
      <c r="AR27" s="585"/>
      <c r="AT27" s="585"/>
      <c r="AV27" s="582"/>
      <c r="AW27" s="575" t="s">
        <v>354</v>
      </c>
      <c r="AX27" s="561"/>
      <c r="AY27" s="583"/>
      <c r="AZ27" s="561"/>
      <c r="BA27" s="573"/>
      <c r="BB27" s="561"/>
      <c r="BC27" s="573"/>
      <c r="BD27" s="535" t="s">
        <v>387</v>
      </c>
      <c r="BE27" s="569">
        <v>0.33</v>
      </c>
      <c r="BF27" s="569">
        <v>0.33</v>
      </c>
      <c r="BG27" s="561"/>
      <c r="BH27" s="574"/>
      <c r="BJ27" s="527"/>
      <c r="BK27" s="527"/>
      <c r="BL27" s="178"/>
      <c r="BM27" s="527"/>
      <c r="BN27" s="527"/>
      <c r="BO27" s="527"/>
      <c r="BP27" s="527"/>
      <c r="BQ27" s="527"/>
      <c r="BR27" s="527"/>
      <c r="BS27" s="527"/>
      <c r="BT27" s="527"/>
      <c r="BU27" s="527"/>
      <c r="BV27" s="527"/>
      <c r="BW27" s="527"/>
      <c r="BX27" s="527"/>
      <c r="BY27" s="527"/>
      <c r="BZ27" s="527"/>
      <c r="CA27" s="527"/>
      <c r="CB27" s="527"/>
      <c r="CC27" s="527"/>
      <c r="CD27" s="545"/>
      <c r="CE27" s="527"/>
      <c r="CF27" s="527"/>
      <c r="CG27" s="527"/>
      <c r="CH27" s="527"/>
      <c r="CI27" s="527"/>
      <c r="CJ27" s="527"/>
      <c r="CK27" s="527"/>
      <c r="CL27" s="527"/>
      <c r="CM27" s="527"/>
      <c r="CN27" s="527"/>
      <c r="CO27" s="527"/>
      <c r="CP27" s="527"/>
      <c r="CQ27" s="527"/>
      <c r="CR27" s="527"/>
      <c r="CS27" s="527"/>
      <c r="CT27" s="527"/>
      <c r="CU27" s="527"/>
      <c r="CV27" s="527"/>
      <c r="CW27" s="527"/>
      <c r="CX27" s="527"/>
    </row>
    <row r="28" spans="1:102" s="39" customFormat="1" ht="30" customHeight="1" x14ac:dyDescent="0.25">
      <c r="AD28" s="585"/>
      <c r="AF28" s="585"/>
      <c r="AH28" s="585"/>
      <c r="AI28" s="585"/>
      <c r="AJ28" s="585"/>
      <c r="AK28" s="585"/>
      <c r="AL28" s="585"/>
      <c r="AM28" s="585"/>
      <c r="AN28" s="585"/>
      <c r="AP28" s="585"/>
      <c r="AQ28" s="585"/>
      <c r="AR28" s="585"/>
      <c r="AT28" s="585"/>
      <c r="AV28" s="546"/>
      <c r="AW28" s="575" t="s">
        <v>356</v>
      </c>
      <c r="AX28" s="546"/>
      <c r="AY28" s="579"/>
      <c r="AZ28" s="546"/>
      <c r="BA28" s="546"/>
      <c r="BB28" s="546"/>
      <c r="BC28" s="546"/>
      <c r="BD28" s="535" t="s">
        <v>261</v>
      </c>
      <c r="BE28" s="569">
        <v>0.25</v>
      </c>
      <c r="BF28" s="569">
        <v>0.25</v>
      </c>
      <c r="BG28" s="546"/>
      <c r="BH28" s="546"/>
      <c r="BJ28" s="527"/>
      <c r="BK28" s="527"/>
      <c r="BL28" s="178"/>
      <c r="BM28" s="527"/>
      <c r="BN28" s="527"/>
      <c r="BO28" s="527"/>
      <c r="BP28" s="527"/>
      <c r="BQ28" s="527"/>
      <c r="BR28" s="527"/>
      <c r="BS28" s="527"/>
      <c r="BT28" s="527"/>
      <c r="BU28" s="527"/>
      <c r="BV28" s="527"/>
      <c r="BW28" s="527"/>
      <c r="BX28" s="527"/>
      <c r="BY28" s="527"/>
      <c r="BZ28" s="527"/>
      <c r="CA28" s="527"/>
      <c r="CB28" s="527"/>
      <c r="CC28" s="527"/>
      <c r="CD28" s="545"/>
      <c r="CE28" s="527"/>
      <c r="CF28" s="527"/>
      <c r="CG28" s="527"/>
      <c r="CH28" s="527"/>
      <c r="CI28" s="527"/>
      <c r="CJ28" s="527"/>
      <c r="CK28" s="527"/>
      <c r="CL28" s="527"/>
      <c r="CM28" s="527"/>
      <c r="CN28" s="527"/>
      <c r="CO28" s="527"/>
      <c r="CP28" s="527"/>
      <c r="CQ28" s="527"/>
      <c r="CR28" s="527"/>
      <c r="CS28" s="527"/>
      <c r="CT28" s="527"/>
      <c r="CU28" s="527"/>
      <c r="CV28" s="527"/>
      <c r="CW28" s="527"/>
      <c r="CX28" s="527"/>
    </row>
    <row r="29" spans="1:102" s="39" customFormat="1" ht="30" customHeight="1" x14ac:dyDescent="0.25">
      <c r="A29" s="57" t="s">
        <v>222</v>
      </c>
      <c r="AD29" s="585"/>
      <c r="AF29" s="585"/>
      <c r="AH29" s="585"/>
      <c r="AI29" s="585"/>
      <c r="AJ29" s="585"/>
      <c r="AK29" s="585"/>
      <c r="AL29" s="585"/>
      <c r="AM29" s="585"/>
      <c r="AN29" s="585"/>
      <c r="AP29" s="585"/>
      <c r="AQ29" s="585"/>
      <c r="AR29" s="585"/>
      <c r="AT29" s="585"/>
      <c r="AV29" s="546"/>
      <c r="AW29" s="575" t="s">
        <v>355</v>
      </c>
      <c r="AX29" s="546"/>
      <c r="AY29" s="579"/>
      <c r="AZ29" s="546"/>
      <c r="BA29" s="546"/>
      <c r="BB29" s="546"/>
      <c r="BC29" s="546"/>
      <c r="BD29" s="535" t="s">
        <v>262</v>
      </c>
      <c r="BE29" s="569">
        <v>0</v>
      </c>
      <c r="BF29" s="569">
        <v>0</v>
      </c>
      <c r="BG29" s="546"/>
      <c r="BH29" s="546"/>
      <c r="BJ29" s="527"/>
      <c r="BK29" s="527"/>
      <c r="BL29" s="178"/>
      <c r="BM29" s="527"/>
      <c r="BN29" s="527"/>
      <c r="BO29" s="527"/>
      <c r="BP29" s="527"/>
      <c r="BQ29" s="527"/>
      <c r="BR29" s="527"/>
      <c r="BS29" s="527"/>
      <c r="BT29" s="527"/>
      <c r="BU29" s="527"/>
      <c r="BV29" s="527"/>
      <c r="BW29" s="527"/>
      <c r="BX29" s="527"/>
      <c r="BY29" s="527"/>
      <c r="BZ29" s="527"/>
      <c r="CA29" s="527"/>
      <c r="CB29" s="527"/>
      <c r="CC29" s="527"/>
      <c r="CD29" s="545"/>
      <c r="CE29" s="527"/>
      <c r="CF29" s="527"/>
      <c r="CG29" s="527"/>
      <c r="CH29" s="527"/>
      <c r="CI29" s="527"/>
      <c r="CJ29" s="527"/>
      <c r="CK29" s="527"/>
      <c r="CL29" s="527"/>
      <c r="CM29" s="527"/>
      <c r="CN29" s="527"/>
      <c r="CO29" s="527"/>
      <c r="CP29" s="527"/>
      <c r="CQ29" s="527"/>
      <c r="CR29" s="527"/>
      <c r="CS29" s="527"/>
      <c r="CT29" s="527"/>
      <c r="CU29" s="527"/>
      <c r="CV29" s="527"/>
      <c r="CW29" s="527"/>
      <c r="CX29" s="527"/>
    </row>
    <row r="30" spans="1:102" s="39" customFormat="1" ht="30" customHeight="1" x14ac:dyDescent="0.25">
      <c r="A30" s="245" t="s">
        <v>223</v>
      </c>
      <c r="B30" s="245"/>
      <c r="C30" s="245"/>
      <c r="D30" s="245" t="s">
        <v>242</v>
      </c>
      <c r="E30" s="245"/>
      <c r="F30" s="245"/>
      <c r="G30" s="245"/>
      <c r="H30" s="245"/>
      <c r="I30" s="245"/>
      <c r="J30" s="245"/>
      <c r="K30" s="245"/>
      <c r="AD30" s="585"/>
      <c r="AF30" s="585"/>
      <c r="AH30" s="585"/>
      <c r="AI30" s="585"/>
      <c r="AJ30" s="585"/>
      <c r="AK30" s="585"/>
      <c r="AL30" s="585"/>
      <c r="AM30" s="585"/>
      <c r="AN30" s="585"/>
      <c r="AP30" s="585"/>
      <c r="AQ30" s="585"/>
      <c r="AR30" s="585"/>
      <c r="AT30" s="585"/>
      <c r="AV30" s="546"/>
      <c r="AW30" s="575" t="s">
        <v>358</v>
      </c>
      <c r="AX30" s="546"/>
      <c r="AY30" s="581"/>
      <c r="AZ30" s="546"/>
      <c r="BA30" s="546"/>
      <c r="BB30" s="546"/>
      <c r="BC30" s="546"/>
      <c r="BD30" s="535" t="s">
        <v>263</v>
      </c>
      <c r="BE30" s="569">
        <v>0.56999999999999995</v>
      </c>
      <c r="BF30" s="569">
        <v>0</v>
      </c>
      <c r="BG30" s="535" t="s">
        <v>162</v>
      </c>
      <c r="BH30" s="571">
        <v>0.7</v>
      </c>
      <c r="BJ30" s="527"/>
      <c r="BK30" s="527"/>
      <c r="BL30" s="178"/>
      <c r="BM30" s="527"/>
      <c r="BN30" s="527"/>
      <c r="BO30" s="527"/>
      <c r="BP30" s="527"/>
      <c r="BQ30" s="527"/>
      <c r="BR30" s="527"/>
      <c r="BS30" s="527"/>
      <c r="BT30" s="527"/>
      <c r="BU30" s="527"/>
      <c r="BV30" s="527"/>
      <c r="BW30" s="527"/>
      <c r="BX30" s="527"/>
      <c r="BY30" s="527"/>
      <c r="BZ30" s="527"/>
      <c r="CA30" s="527"/>
      <c r="CB30" s="527"/>
      <c r="CC30" s="527"/>
      <c r="CD30" s="545"/>
      <c r="CE30" s="527"/>
      <c r="CF30" s="527"/>
      <c r="CG30" s="527"/>
      <c r="CH30" s="527"/>
      <c r="CI30" s="527"/>
      <c r="CJ30" s="527"/>
      <c r="CK30" s="527"/>
      <c r="CL30" s="527"/>
      <c r="CM30" s="527"/>
      <c r="CN30" s="527"/>
      <c r="CO30" s="527"/>
      <c r="CP30" s="527"/>
      <c r="CQ30" s="527"/>
      <c r="CR30" s="527"/>
      <c r="CS30" s="527"/>
      <c r="CT30" s="527"/>
      <c r="CU30" s="527"/>
      <c r="CV30" s="527"/>
      <c r="CW30" s="527"/>
      <c r="CX30" s="527"/>
    </row>
    <row r="31" spans="1:102" s="39" customFormat="1" ht="30" customHeight="1" x14ac:dyDescent="0.25">
      <c r="A31" s="245" t="s">
        <v>224</v>
      </c>
      <c r="B31" s="245"/>
      <c r="C31" s="245"/>
      <c r="D31" s="245" t="s">
        <v>225</v>
      </c>
      <c r="E31" s="245"/>
      <c r="F31" s="245"/>
      <c r="G31" s="245"/>
      <c r="H31" s="245"/>
      <c r="I31" s="245"/>
      <c r="J31" s="245"/>
      <c r="K31" s="245"/>
      <c r="AD31" s="585"/>
      <c r="AF31" s="585"/>
      <c r="AH31" s="585"/>
      <c r="AI31" s="585"/>
      <c r="AJ31" s="585"/>
      <c r="AK31" s="585"/>
      <c r="AL31" s="585"/>
      <c r="AM31" s="585"/>
      <c r="AN31" s="585"/>
      <c r="AP31" s="585"/>
      <c r="AQ31" s="585"/>
      <c r="AR31" s="585"/>
      <c r="AT31" s="585"/>
      <c r="AV31" s="582" t="s">
        <v>349</v>
      </c>
      <c r="AW31" s="535" t="s">
        <v>353</v>
      </c>
      <c r="AX31" s="561" t="s">
        <v>178</v>
      </c>
      <c r="AY31" s="577">
        <f>IF(AT4,Y15,AT8)</f>
        <v>1.8</v>
      </c>
      <c r="AZ31" s="561" t="s">
        <v>362</v>
      </c>
      <c r="BA31" s="561" t="s">
        <v>362</v>
      </c>
      <c r="BB31" s="561" t="s">
        <v>362</v>
      </c>
      <c r="BC31" s="561" t="s">
        <v>362</v>
      </c>
      <c r="BD31" s="535" t="s">
        <v>197</v>
      </c>
      <c r="BE31" s="569">
        <v>0</v>
      </c>
      <c r="BF31" s="569">
        <v>10.61</v>
      </c>
      <c r="BG31" s="561" t="s">
        <v>167</v>
      </c>
      <c r="BH31" s="574">
        <v>1</v>
      </c>
      <c r="BJ31" s="527"/>
      <c r="BK31" s="527"/>
      <c r="BL31" s="178"/>
      <c r="BM31" s="527"/>
      <c r="BN31" s="527"/>
      <c r="BO31" s="527"/>
      <c r="BP31" s="527"/>
      <c r="BQ31" s="527"/>
      <c r="BR31" s="527"/>
      <c r="BS31" s="527"/>
      <c r="BT31" s="527"/>
      <c r="BU31" s="527"/>
      <c r="BV31" s="527"/>
      <c r="BW31" s="527"/>
      <c r="BX31" s="527"/>
      <c r="BY31" s="527"/>
      <c r="BZ31" s="527"/>
      <c r="CA31" s="527"/>
      <c r="CB31" s="527"/>
      <c r="CC31" s="527"/>
      <c r="CD31" s="545"/>
      <c r="CE31" s="527"/>
      <c r="CF31" s="527"/>
      <c r="CG31" s="527"/>
      <c r="CH31" s="527"/>
      <c r="CI31" s="527"/>
      <c r="CJ31" s="527"/>
      <c r="CK31" s="527"/>
      <c r="CL31" s="527"/>
      <c r="CM31" s="527"/>
      <c r="CN31" s="527"/>
      <c r="CO31" s="527"/>
      <c r="CP31" s="527"/>
      <c r="CQ31" s="527"/>
      <c r="CR31" s="527"/>
      <c r="CS31" s="527"/>
      <c r="CT31" s="527"/>
      <c r="CU31" s="527"/>
      <c r="CV31" s="527"/>
      <c r="CW31" s="527"/>
      <c r="CX31" s="527"/>
    </row>
    <row r="32" spans="1:102" s="39" customFormat="1" ht="30" customHeight="1" x14ac:dyDescent="0.25">
      <c r="A32" s="245" t="s">
        <v>29</v>
      </c>
      <c r="B32" s="245"/>
      <c r="C32" s="245"/>
      <c r="D32" s="245" t="s">
        <v>226</v>
      </c>
      <c r="E32" s="245"/>
      <c r="F32" s="245"/>
      <c r="G32" s="245"/>
      <c r="H32" s="245"/>
      <c r="I32" s="245"/>
      <c r="J32" s="245"/>
      <c r="K32" s="245"/>
      <c r="AD32" s="585"/>
      <c r="AF32" s="585"/>
      <c r="AH32" s="585"/>
      <c r="AI32" s="585"/>
      <c r="AJ32" s="585"/>
      <c r="AK32" s="585"/>
      <c r="AL32" s="585"/>
      <c r="AM32" s="585"/>
      <c r="AN32" s="585"/>
      <c r="AP32" s="585"/>
      <c r="AQ32" s="585"/>
      <c r="AR32" s="585"/>
      <c r="AT32" s="585"/>
      <c r="AV32" s="546"/>
      <c r="AW32" s="575" t="s">
        <v>354</v>
      </c>
      <c r="AX32" s="546"/>
      <c r="AY32" s="579"/>
      <c r="AZ32" s="546"/>
      <c r="BA32" s="546"/>
      <c r="BB32" s="546"/>
      <c r="BC32" s="546"/>
      <c r="BD32" s="535" t="s">
        <v>198</v>
      </c>
      <c r="BE32" s="569">
        <v>1.82</v>
      </c>
      <c r="BF32" s="569">
        <v>2.97</v>
      </c>
      <c r="BG32" s="546"/>
      <c r="BH32" s="546"/>
      <c r="BJ32" s="527"/>
      <c r="BK32" s="527"/>
      <c r="BL32" s="178"/>
      <c r="BM32" s="527"/>
      <c r="BN32" s="527"/>
      <c r="BO32" s="527"/>
      <c r="BP32" s="527"/>
      <c r="BQ32" s="527"/>
      <c r="BR32" s="527"/>
      <c r="BS32" s="527"/>
      <c r="BT32" s="527"/>
      <c r="BU32" s="527"/>
      <c r="BV32" s="527"/>
      <c r="BW32" s="527"/>
      <c r="BX32" s="527"/>
      <c r="BY32" s="527"/>
      <c r="BZ32" s="527"/>
      <c r="CA32" s="527"/>
      <c r="CB32" s="527"/>
      <c r="CC32" s="527"/>
      <c r="CD32" s="545"/>
      <c r="CE32" s="527"/>
      <c r="CF32" s="527"/>
      <c r="CG32" s="527"/>
      <c r="CH32" s="527"/>
      <c r="CI32" s="527"/>
      <c r="CJ32" s="527"/>
      <c r="CK32" s="527"/>
      <c r="CL32" s="527"/>
      <c r="CM32" s="527"/>
      <c r="CN32" s="527"/>
      <c r="CO32" s="527"/>
      <c r="CP32" s="527"/>
      <c r="CQ32" s="527"/>
      <c r="CR32" s="527"/>
      <c r="CS32" s="527"/>
      <c r="CT32" s="527"/>
      <c r="CU32" s="527"/>
      <c r="CV32" s="527"/>
      <c r="CW32" s="527"/>
      <c r="CX32" s="527"/>
    </row>
    <row r="33" spans="1:102" s="39" customFormat="1" ht="30" customHeight="1" x14ac:dyDescent="0.25">
      <c r="A33" s="245" t="s">
        <v>227</v>
      </c>
      <c r="B33" s="245"/>
      <c r="C33" s="245"/>
      <c r="D33" s="245" t="s">
        <v>228</v>
      </c>
      <c r="E33" s="245"/>
      <c r="F33" s="245"/>
      <c r="G33" s="245"/>
      <c r="H33" s="245"/>
      <c r="I33" s="245"/>
      <c r="J33" s="245"/>
      <c r="K33" s="245"/>
      <c r="AD33" s="585"/>
      <c r="AF33" s="585"/>
      <c r="AH33" s="585"/>
      <c r="AI33" s="585"/>
      <c r="AJ33" s="585"/>
      <c r="AK33" s="585"/>
      <c r="AL33" s="585"/>
      <c r="AM33" s="585"/>
      <c r="AN33" s="585"/>
      <c r="AP33" s="585"/>
      <c r="AQ33" s="585"/>
      <c r="AR33" s="585"/>
      <c r="AT33" s="585"/>
      <c r="AV33" s="546"/>
      <c r="AW33" s="575" t="s">
        <v>356</v>
      </c>
      <c r="AX33" s="546"/>
      <c r="AY33" s="579"/>
      <c r="AZ33" s="546"/>
      <c r="BA33" s="546"/>
      <c r="BB33" s="546"/>
      <c r="BC33" s="546"/>
      <c r="BD33" s="535" t="s">
        <v>199</v>
      </c>
      <c r="BE33" s="569">
        <v>1.82</v>
      </c>
      <c r="BF33" s="569">
        <v>9.24</v>
      </c>
      <c r="BG33" s="546"/>
      <c r="BH33" s="546"/>
      <c r="BJ33" s="527"/>
      <c r="BK33" s="527"/>
      <c r="BL33" s="178"/>
      <c r="BM33" s="527"/>
      <c r="BN33" s="527"/>
      <c r="BO33" s="527"/>
      <c r="BP33" s="527"/>
      <c r="BQ33" s="527"/>
      <c r="BR33" s="527"/>
      <c r="BS33" s="527"/>
      <c r="BT33" s="527"/>
      <c r="BU33" s="527"/>
      <c r="BV33" s="527"/>
      <c r="BW33" s="527"/>
      <c r="BX33" s="527"/>
      <c r="BY33" s="527"/>
      <c r="BZ33" s="527"/>
      <c r="CA33" s="527"/>
      <c r="CB33" s="527"/>
      <c r="CC33" s="527"/>
      <c r="CD33" s="545"/>
      <c r="CE33" s="527"/>
      <c r="CF33" s="527"/>
      <c r="CG33" s="527"/>
      <c r="CH33" s="527"/>
      <c r="CI33" s="527"/>
      <c r="CJ33" s="527"/>
      <c r="CK33" s="527"/>
      <c r="CL33" s="527"/>
      <c r="CM33" s="527"/>
      <c r="CN33" s="527"/>
      <c r="CO33" s="527"/>
      <c r="CP33" s="527"/>
      <c r="CQ33" s="527"/>
      <c r="CR33" s="527"/>
      <c r="CS33" s="527"/>
      <c r="CT33" s="527"/>
      <c r="CU33" s="527"/>
      <c r="CV33" s="527"/>
      <c r="CW33" s="527"/>
      <c r="CX33" s="527"/>
    </row>
    <row r="34" spans="1:102" s="39" customFormat="1" ht="30" customHeight="1" x14ac:dyDescent="0.25">
      <c r="AD34" s="585"/>
      <c r="AF34" s="585"/>
      <c r="AH34" s="585"/>
      <c r="AI34" s="585"/>
      <c r="AJ34" s="585"/>
      <c r="AK34" s="585"/>
      <c r="AL34" s="585"/>
      <c r="AM34" s="585"/>
      <c r="AN34" s="585"/>
      <c r="AP34" s="585"/>
      <c r="AQ34" s="585"/>
      <c r="AR34" s="585"/>
      <c r="AT34" s="585"/>
      <c r="AV34" s="546"/>
      <c r="AW34" s="575" t="s">
        <v>355</v>
      </c>
      <c r="AX34" s="546"/>
      <c r="AY34" s="579"/>
      <c r="AZ34" s="546"/>
      <c r="BA34" s="546"/>
      <c r="BB34" s="546"/>
      <c r="BC34" s="546"/>
      <c r="BD34" s="535" t="s">
        <v>200</v>
      </c>
      <c r="BE34" s="569">
        <v>0</v>
      </c>
      <c r="BF34" s="569">
        <v>4.79</v>
      </c>
      <c r="BG34" s="546"/>
      <c r="BH34" s="546"/>
      <c r="BJ34" s="527"/>
      <c r="BK34" s="527"/>
      <c r="BL34" s="178"/>
      <c r="BM34" s="527"/>
      <c r="BN34" s="527"/>
      <c r="BO34" s="527"/>
      <c r="BP34" s="527"/>
      <c r="BQ34" s="527"/>
      <c r="BR34" s="527"/>
      <c r="BS34" s="527"/>
      <c r="BT34" s="527"/>
      <c r="BU34" s="527"/>
      <c r="BV34" s="527"/>
      <c r="BW34" s="527"/>
      <c r="BX34" s="527"/>
      <c r="BY34" s="527"/>
      <c r="BZ34" s="527"/>
      <c r="CA34" s="527"/>
      <c r="CB34" s="527"/>
      <c r="CC34" s="527"/>
      <c r="CD34" s="545"/>
      <c r="CE34" s="527"/>
      <c r="CF34" s="527"/>
      <c r="CG34" s="527"/>
      <c r="CH34" s="527"/>
      <c r="CI34" s="527"/>
      <c r="CJ34" s="527"/>
      <c r="CK34" s="527"/>
      <c r="CL34" s="527"/>
      <c r="CM34" s="527"/>
      <c r="CN34" s="527"/>
      <c r="CO34" s="527"/>
      <c r="CP34" s="527"/>
      <c r="CQ34" s="527"/>
      <c r="CR34" s="527"/>
      <c r="CS34" s="527"/>
      <c r="CT34" s="527"/>
      <c r="CU34" s="527"/>
      <c r="CV34" s="527"/>
      <c r="CW34" s="527"/>
      <c r="CX34" s="527"/>
    </row>
    <row r="35" spans="1:102" s="39" customFormat="1" ht="30" customHeight="1" x14ac:dyDescent="0.25">
      <c r="AD35" s="585"/>
      <c r="AF35" s="585"/>
      <c r="AH35" s="585"/>
      <c r="AI35" s="585"/>
      <c r="AJ35" s="585"/>
      <c r="AK35" s="585"/>
      <c r="AL35" s="585"/>
      <c r="AM35" s="585"/>
      <c r="AN35" s="585"/>
      <c r="AP35" s="585"/>
      <c r="AQ35" s="585"/>
      <c r="AR35" s="585"/>
      <c r="AT35" s="585"/>
      <c r="AV35" s="546"/>
      <c r="AW35" s="575" t="s">
        <v>358</v>
      </c>
      <c r="AX35" s="546"/>
      <c r="AY35" s="581"/>
      <c r="AZ35" s="546"/>
      <c r="BA35" s="546"/>
      <c r="BB35" s="546"/>
      <c r="BC35" s="546"/>
      <c r="BD35" s="535" t="s">
        <v>201</v>
      </c>
      <c r="BE35" s="569">
        <v>3.64</v>
      </c>
      <c r="BF35" s="569">
        <v>0</v>
      </c>
      <c r="BG35" s="535" t="s">
        <v>172</v>
      </c>
      <c r="BH35" s="571">
        <v>0.7</v>
      </c>
      <c r="BJ35" s="527"/>
      <c r="BK35" s="527"/>
      <c r="BL35" s="178"/>
      <c r="BM35" s="527"/>
      <c r="BN35" s="527"/>
      <c r="BO35" s="527"/>
      <c r="BP35" s="527"/>
      <c r="BQ35" s="527"/>
      <c r="BR35" s="527"/>
      <c r="BS35" s="527"/>
      <c r="BT35" s="527"/>
      <c r="BU35" s="527"/>
      <c r="BV35" s="527"/>
      <c r="BW35" s="527"/>
      <c r="BX35" s="527"/>
      <c r="BY35" s="527"/>
      <c r="BZ35" s="527"/>
      <c r="CA35" s="527"/>
      <c r="CB35" s="527"/>
      <c r="CC35" s="527"/>
      <c r="CD35" s="545"/>
      <c r="CE35" s="527"/>
      <c r="CF35" s="527"/>
      <c r="CG35" s="527"/>
      <c r="CH35" s="527"/>
      <c r="CI35" s="527"/>
      <c r="CJ35" s="527"/>
      <c r="CK35" s="527"/>
      <c r="CL35" s="527"/>
      <c r="CM35" s="527"/>
      <c r="CN35" s="527"/>
      <c r="CO35" s="527"/>
      <c r="CP35" s="527"/>
      <c r="CQ35" s="527"/>
      <c r="CR35" s="527"/>
      <c r="CS35" s="527"/>
      <c r="CT35" s="527"/>
      <c r="CU35" s="527"/>
      <c r="CV35" s="527"/>
      <c r="CW35" s="527"/>
      <c r="CX35" s="527"/>
    </row>
    <row r="36" spans="1:102" s="39" customFormat="1" ht="30" customHeight="1" x14ac:dyDescent="0.25">
      <c r="AD36" s="585"/>
      <c r="AF36" s="585"/>
      <c r="AH36" s="585"/>
      <c r="AI36" s="585"/>
      <c r="AJ36" s="585"/>
      <c r="AK36" s="585"/>
      <c r="AL36" s="585"/>
      <c r="AM36" s="585"/>
      <c r="AN36" s="585"/>
      <c r="AP36" s="585"/>
      <c r="AQ36" s="585"/>
      <c r="AR36" s="585"/>
      <c r="AT36" s="585"/>
      <c r="AV36" s="582" t="s">
        <v>350</v>
      </c>
      <c r="AW36" s="535" t="s">
        <v>353</v>
      </c>
      <c r="AX36" s="561" t="s">
        <v>269</v>
      </c>
      <c r="AY36" s="577">
        <f>IF(AT4,Y16,AT8)</f>
        <v>1.8</v>
      </c>
      <c r="AZ36" s="561" t="s">
        <v>362</v>
      </c>
      <c r="BA36" s="561" t="s">
        <v>362</v>
      </c>
      <c r="BB36" s="561" t="s">
        <v>362</v>
      </c>
      <c r="BC36" s="561" t="s">
        <v>362</v>
      </c>
      <c r="BD36" s="535" t="s">
        <v>264</v>
      </c>
      <c r="BE36" s="569">
        <v>0</v>
      </c>
      <c r="BF36" s="569">
        <v>0</v>
      </c>
      <c r="BG36" s="561" t="s">
        <v>167</v>
      </c>
      <c r="BH36" s="574">
        <v>1</v>
      </c>
      <c r="BJ36" s="527"/>
      <c r="BK36" s="527"/>
      <c r="BL36" s="178"/>
      <c r="BM36" s="527"/>
      <c r="BN36" s="527"/>
      <c r="BO36" s="527"/>
      <c r="BP36" s="527"/>
      <c r="BQ36" s="527"/>
      <c r="BR36" s="527"/>
      <c r="BS36" s="527"/>
      <c r="BT36" s="527"/>
      <c r="BU36" s="527"/>
      <c r="BV36" s="527"/>
      <c r="BW36" s="527"/>
      <c r="BX36" s="527"/>
      <c r="BY36" s="527"/>
      <c r="BZ36" s="527"/>
      <c r="CA36" s="527"/>
      <c r="CB36" s="527"/>
      <c r="CC36" s="527"/>
      <c r="CD36" s="545"/>
      <c r="CE36" s="527"/>
      <c r="CF36" s="527"/>
      <c r="CG36" s="527"/>
      <c r="CH36" s="527"/>
      <c r="CI36" s="527"/>
      <c r="CJ36" s="527"/>
      <c r="CK36" s="527"/>
      <c r="CL36" s="527"/>
      <c r="CM36" s="527"/>
      <c r="CN36" s="527"/>
      <c r="CO36" s="527"/>
      <c r="CP36" s="527"/>
      <c r="CQ36" s="527"/>
      <c r="CR36" s="527"/>
      <c r="CS36" s="527"/>
      <c r="CT36" s="527"/>
      <c r="CU36" s="527"/>
      <c r="CV36" s="527"/>
      <c r="CW36" s="527"/>
      <c r="CX36" s="527"/>
    </row>
    <row r="37" spans="1:102" s="39" customFormat="1" ht="30" customHeight="1" x14ac:dyDescent="0.25">
      <c r="AD37" s="585"/>
      <c r="AF37" s="585"/>
      <c r="AH37" s="585"/>
      <c r="AI37" s="585"/>
      <c r="AJ37" s="585"/>
      <c r="AK37" s="585"/>
      <c r="AL37" s="585"/>
      <c r="AM37" s="585"/>
      <c r="AN37" s="585"/>
      <c r="AP37" s="585"/>
      <c r="AQ37" s="585"/>
      <c r="AR37" s="585"/>
      <c r="AT37" s="585"/>
      <c r="AV37" s="546"/>
      <c r="AW37" s="575" t="s">
        <v>354</v>
      </c>
      <c r="AX37" s="546"/>
      <c r="AY37" s="583"/>
      <c r="AZ37" s="546"/>
      <c r="BA37" s="546"/>
      <c r="BB37" s="546"/>
      <c r="BC37" s="546"/>
      <c r="BD37" s="535" t="s">
        <v>265</v>
      </c>
      <c r="BE37" s="569">
        <v>1.82</v>
      </c>
      <c r="BF37" s="569">
        <v>1.82</v>
      </c>
      <c r="BG37" s="546"/>
      <c r="BH37" s="546"/>
      <c r="BJ37" s="527"/>
      <c r="BK37" s="527"/>
      <c r="BL37" s="178"/>
      <c r="BM37" s="527"/>
      <c r="BN37" s="527"/>
      <c r="BO37" s="527"/>
      <c r="BP37" s="527"/>
      <c r="BQ37" s="527"/>
      <c r="BR37" s="527"/>
      <c r="BS37" s="527"/>
      <c r="BT37" s="527"/>
      <c r="BU37" s="527"/>
      <c r="BV37" s="527"/>
      <c r="BW37" s="527"/>
      <c r="BX37" s="527"/>
      <c r="BY37" s="527"/>
      <c r="BZ37" s="527"/>
      <c r="CA37" s="527"/>
      <c r="CB37" s="527"/>
      <c r="CC37" s="527"/>
      <c r="CD37" s="545"/>
      <c r="CE37" s="527"/>
      <c r="CF37" s="527"/>
      <c r="CG37" s="527"/>
      <c r="CH37" s="527"/>
      <c r="CI37" s="527"/>
      <c r="CJ37" s="527"/>
      <c r="CK37" s="527"/>
      <c r="CL37" s="527"/>
      <c r="CM37" s="527"/>
      <c r="CN37" s="527"/>
      <c r="CO37" s="527"/>
      <c r="CP37" s="527"/>
      <c r="CQ37" s="527"/>
      <c r="CR37" s="527"/>
      <c r="CS37" s="527"/>
      <c r="CT37" s="527"/>
      <c r="CU37" s="527"/>
      <c r="CV37" s="527"/>
      <c r="CW37" s="527"/>
      <c r="CX37" s="527"/>
    </row>
    <row r="38" spans="1:102" s="39" customFormat="1" ht="30" customHeight="1" x14ac:dyDescent="0.25">
      <c r="AD38" s="585"/>
      <c r="AF38" s="585"/>
      <c r="AH38" s="585"/>
      <c r="AI38" s="585"/>
      <c r="AJ38" s="585"/>
      <c r="AK38" s="585"/>
      <c r="AL38" s="585"/>
      <c r="AM38" s="585"/>
      <c r="AN38" s="585"/>
      <c r="AP38" s="585"/>
      <c r="AQ38" s="585"/>
      <c r="AR38" s="585"/>
      <c r="AT38" s="585"/>
      <c r="AV38" s="546"/>
      <c r="AW38" s="575" t="s">
        <v>356</v>
      </c>
      <c r="AX38" s="546"/>
      <c r="AY38" s="583"/>
      <c r="AZ38" s="546"/>
      <c r="BA38" s="546"/>
      <c r="BB38" s="546"/>
      <c r="BC38" s="546"/>
      <c r="BD38" s="535" t="s">
        <v>266</v>
      </c>
      <c r="BE38" s="569">
        <v>1.37</v>
      </c>
      <c r="BF38" s="569">
        <v>1.37</v>
      </c>
      <c r="BG38" s="546"/>
      <c r="BH38" s="546"/>
      <c r="BJ38" s="527"/>
      <c r="BK38" s="527"/>
      <c r="BL38" s="178"/>
      <c r="BM38" s="527"/>
      <c r="BN38" s="527"/>
      <c r="BO38" s="527"/>
      <c r="BP38" s="527"/>
      <c r="BQ38" s="527"/>
      <c r="BR38" s="527"/>
      <c r="BS38" s="527"/>
      <c r="BT38" s="527"/>
      <c r="BU38" s="527"/>
      <c r="BV38" s="527"/>
      <c r="BW38" s="527"/>
      <c r="BX38" s="527"/>
      <c r="BY38" s="527"/>
      <c r="BZ38" s="527"/>
      <c r="CA38" s="527"/>
      <c r="CB38" s="527"/>
      <c r="CC38" s="527"/>
      <c r="CD38" s="545"/>
      <c r="CE38" s="527"/>
      <c r="CF38" s="527"/>
      <c r="CG38" s="527"/>
      <c r="CH38" s="527"/>
      <c r="CI38" s="527"/>
      <c r="CJ38" s="527"/>
      <c r="CK38" s="527"/>
      <c r="CL38" s="527"/>
      <c r="CM38" s="527"/>
      <c r="CN38" s="527"/>
      <c r="CO38" s="527"/>
      <c r="CP38" s="527"/>
      <c r="CQ38" s="527"/>
      <c r="CR38" s="527"/>
      <c r="CS38" s="527"/>
      <c r="CT38" s="527"/>
      <c r="CU38" s="527"/>
      <c r="CV38" s="527"/>
      <c r="CW38" s="527"/>
      <c r="CX38" s="527"/>
    </row>
    <row r="39" spans="1:102" s="39" customFormat="1" ht="30" customHeight="1" x14ac:dyDescent="0.25">
      <c r="AD39" s="585"/>
      <c r="AF39" s="585"/>
      <c r="AH39" s="585"/>
      <c r="AI39" s="585"/>
      <c r="AJ39" s="585"/>
      <c r="AK39" s="585"/>
      <c r="AL39" s="585"/>
      <c r="AM39" s="585"/>
      <c r="AN39" s="585"/>
      <c r="AP39" s="585"/>
      <c r="AQ39" s="585"/>
      <c r="AR39" s="585"/>
      <c r="AT39" s="585"/>
      <c r="AV39" s="546"/>
      <c r="AW39" s="575" t="s">
        <v>355</v>
      </c>
      <c r="AX39" s="546"/>
      <c r="AY39" s="583"/>
      <c r="AZ39" s="546"/>
      <c r="BA39" s="546"/>
      <c r="BB39" s="546"/>
      <c r="BC39" s="546"/>
      <c r="BD39" s="535" t="s">
        <v>267</v>
      </c>
      <c r="BE39" s="569">
        <v>0</v>
      </c>
      <c r="BF39" s="569">
        <v>0</v>
      </c>
      <c r="BG39" s="546"/>
      <c r="BH39" s="546"/>
      <c r="BJ39" s="527"/>
      <c r="BK39" s="527"/>
      <c r="BL39" s="178"/>
      <c r="BM39" s="527"/>
      <c r="BN39" s="527"/>
      <c r="BO39" s="527"/>
      <c r="BP39" s="527"/>
      <c r="BQ39" s="527"/>
      <c r="BR39" s="527"/>
      <c r="BS39" s="527"/>
      <c r="BT39" s="527"/>
      <c r="BU39" s="527"/>
      <c r="BV39" s="527"/>
      <c r="BW39" s="527"/>
      <c r="BX39" s="527"/>
      <c r="BY39" s="527"/>
      <c r="BZ39" s="527"/>
      <c r="CA39" s="527"/>
      <c r="CB39" s="527"/>
      <c r="CC39" s="527"/>
      <c r="CD39" s="545"/>
      <c r="CE39" s="527"/>
      <c r="CF39" s="527"/>
      <c r="CG39" s="527"/>
      <c r="CH39" s="527"/>
      <c r="CI39" s="527"/>
      <c r="CJ39" s="527"/>
      <c r="CK39" s="527"/>
      <c r="CL39" s="527"/>
      <c r="CM39" s="527"/>
      <c r="CN39" s="527"/>
      <c r="CO39" s="527"/>
      <c r="CP39" s="527"/>
      <c r="CQ39" s="527"/>
      <c r="CR39" s="527"/>
      <c r="CS39" s="527"/>
      <c r="CT39" s="527"/>
      <c r="CU39" s="527"/>
      <c r="CV39" s="527"/>
      <c r="CW39" s="527"/>
      <c r="CX39" s="527"/>
    </row>
    <row r="40" spans="1:102" s="39" customFormat="1" ht="30" customHeight="1" x14ac:dyDescent="0.25">
      <c r="AD40" s="585"/>
      <c r="AF40" s="585"/>
      <c r="AH40" s="585"/>
      <c r="AI40" s="585"/>
      <c r="AJ40" s="585"/>
      <c r="AK40" s="585"/>
      <c r="AL40" s="585"/>
      <c r="AM40" s="585"/>
      <c r="AN40" s="585"/>
      <c r="AP40" s="585"/>
      <c r="AQ40" s="585"/>
      <c r="AR40" s="585"/>
      <c r="AT40" s="585"/>
      <c r="AV40" s="546"/>
      <c r="AW40" s="575" t="s">
        <v>358</v>
      </c>
      <c r="AX40" s="546"/>
      <c r="AY40" s="584"/>
      <c r="AZ40" s="546"/>
      <c r="BA40" s="546"/>
      <c r="BB40" s="546"/>
      <c r="BC40" s="546"/>
      <c r="BD40" s="535" t="s">
        <v>268</v>
      </c>
      <c r="BE40" s="569">
        <v>3.19</v>
      </c>
      <c r="BF40" s="569">
        <v>0</v>
      </c>
      <c r="BG40" s="535" t="s">
        <v>172</v>
      </c>
      <c r="BH40" s="571">
        <v>0.7</v>
      </c>
      <c r="BJ40" s="527"/>
      <c r="BK40" s="527"/>
      <c r="BL40" s="178"/>
      <c r="BM40" s="527"/>
      <c r="BN40" s="527"/>
      <c r="BO40" s="527"/>
      <c r="BP40" s="527"/>
      <c r="BQ40" s="527"/>
      <c r="BR40" s="527"/>
      <c r="BS40" s="527"/>
      <c r="BT40" s="527"/>
      <c r="BU40" s="527"/>
      <c r="BV40" s="527"/>
      <c r="BW40" s="527"/>
      <c r="BX40" s="527"/>
      <c r="BY40" s="527"/>
      <c r="BZ40" s="527"/>
      <c r="CA40" s="527"/>
      <c r="CB40" s="527"/>
      <c r="CC40" s="527"/>
      <c r="CD40" s="545"/>
      <c r="CE40" s="527"/>
      <c r="CF40" s="527"/>
      <c r="CG40" s="527"/>
      <c r="CH40" s="527"/>
      <c r="CI40" s="527"/>
      <c r="CJ40" s="527"/>
      <c r="CK40" s="527"/>
      <c r="CL40" s="527"/>
      <c r="CM40" s="527"/>
      <c r="CN40" s="527"/>
      <c r="CO40" s="527"/>
      <c r="CP40" s="527"/>
      <c r="CQ40" s="527"/>
      <c r="CR40" s="527"/>
      <c r="CS40" s="527"/>
      <c r="CT40" s="527"/>
      <c r="CU40" s="527"/>
      <c r="CV40" s="527"/>
      <c r="CW40" s="527"/>
      <c r="CX40" s="527"/>
    </row>
    <row r="41" spans="1:102" s="39" customFormat="1" ht="30" customHeight="1" x14ac:dyDescent="0.25">
      <c r="AD41" s="585"/>
      <c r="AF41" s="585"/>
      <c r="AH41" s="585"/>
      <c r="AI41" s="585"/>
      <c r="AJ41" s="585"/>
      <c r="AK41" s="585"/>
      <c r="AL41" s="585"/>
      <c r="AM41" s="585"/>
      <c r="AN41" s="585"/>
      <c r="AP41" s="585"/>
      <c r="AQ41" s="585"/>
      <c r="AR41" s="585"/>
      <c r="AT41" s="585"/>
      <c r="AV41" s="533"/>
      <c r="AW41" s="533"/>
      <c r="AX41" s="533"/>
      <c r="AY41" s="533"/>
      <c r="AZ41" s="533"/>
      <c r="BA41" s="533"/>
      <c r="BB41" s="533"/>
      <c r="BC41" s="533"/>
      <c r="BD41" s="533"/>
      <c r="BE41" s="533"/>
      <c r="BF41" s="533"/>
      <c r="BG41" s="533"/>
      <c r="BH41" s="533"/>
      <c r="BJ41" s="527"/>
      <c r="BK41" s="527"/>
      <c r="BL41" s="178"/>
      <c r="BM41" s="527"/>
      <c r="BN41" s="527"/>
      <c r="BO41" s="527"/>
      <c r="BP41" s="527"/>
      <c r="BQ41" s="527"/>
      <c r="BR41" s="527"/>
      <c r="BS41" s="527"/>
      <c r="BT41" s="527"/>
      <c r="BU41" s="527"/>
      <c r="BV41" s="527"/>
      <c r="BW41" s="527"/>
      <c r="BX41" s="527"/>
      <c r="BY41" s="527"/>
      <c r="BZ41" s="527"/>
      <c r="CA41" s="527"/>
      <c r="CB41" s="527"/>
      <c r="CC41" s="527"/>
      <c r="CD41" s="545"/>
      <c r="CE41" s="527"/>
      <c r="CF41" s="527"/>
      <c r="CG41" s="527"/>
      <c r="CH41" s="527"/>
      <c r="CI41" s="527"/>
      <c r="CJ41" s="527"/>
      <c r="CK41" s="527"/>
      <c r="CL41" s="527"/>
      <c r="CM41" s="527"/>
      <c r="CN41" s="527"/>
      <c r="CO41" s="527"/>
      <c r="CP41" s="527"/>
      <c r="CQ41" s="527"/>
      <c r="CR41" s="527"/>
      <c r="CS41" s="527"/>
      <c r="CT41" s="527"/>
      <c r="CU41" s="527"/>
      <c r="CV41" s="527"/>
      <c r="CW41" s="527"/>
      <c r="CX41" s="527"/>
    </row>
    <row r="42" spans="1:102" s="39" customFormat="1" ht="30" customHeight="1" x14ac:dyDescent="0.25">
      <c r="AD42" s="585"/>
      <c r="AF42" s="585"/>
      <c r="AH42" s="585"/>
      <c r="AI42" s="585"/>
      <c r="AJ42" s="585"/>
      <c r="AK42" s="585"/>
      <c r="AL42" s="585"/>
      <c r="AM42" s="585"/>
      <c r="AN42" s="585"/>
      <c r="AP42" s="585"/>
      <c r="AQ42" s="585"/>
      <c r="AR42" s="585"/>
      <c r="AT42" s="585"/>
      <c r="AV42" s="533"/>
      <c r="AW42" s="533"/>
      <c r="AX42" s="533"/>
      <c r="AY42" s="533"/>
      <c r="AZ42" s="533"/>
      <c r="BA42" s="533"/>
      <c r="BB42" s="533"/>
      <c r="BC42" s="533"/>
      <c r="BD42" s="585"/>
      <c r="BE42" s="585"/>
      <c r="BF42" s="585"/>
      <c r="BG42" s="533"/>
      <c r="BH42" s="533"/>
      <c r="BJ42" s="527"/>
      <c r="BK42" s="527"/>
      <c r="BL42" s="178"/>
      <c r="BM42" s="527"/>
      <c r="BN42" s="527"/>
      <c r="BO42" s="527"/>
      <c r="BP42" s="527"/>
      <c r="BQ42" s="527"/>
      <c r="BR42" s="527"/>
      <c r="BS42" s="527"/>
      <c r="BT42" s="527"/>
      <c r="BU42" s="527"/>
      <c r="BV42" s="527"/>
      <c r="BW42" s="527"/>
      <c r="BX42" s="527"/>
      <c r="BY42" s="527"/>
      <c r="BZ42" s="527"/>
      <c r="CA42" s="527"/>
      <c r="CB42" s="527"/>
      <c r="CC42" s="527"/>
      <c r="CD42" s="545"/>
      <c r="CE42" s="527"/>
      <c r="CF42" s="527"/>
      <c r="CG42" s="527"/>
      <c r="CH42" s="527"/>
      <c r="CI42" s="527"/>
      <c r="CJ42" s="527"/>
      <c r="CK42" s="527"/>
      <c r="CL42" s="527"/>
      <c r="CM42" s="527"/>
      <c r="CN42" s="527"/>
      <c r="CO42" s="527"/>
      <c r="CP42" s="527"/>
      <c r="CQ42" s="527"/>
      <c r="CR42" s="527"/>
      <c r="CS42" s="527"/>
      <c r="CT42" s="527"/>
      <c r="CU42" s="527"/>
      <c r="CV42" s="527"/>
      <c r="CW42" s="527"/>
      <c r="CX42" s="527"/>
    </row>
    <row r="43" spans="1:102" s="39" customFormat="1" ht="30" customHeight="1" x14ac:dyDescent="0.25">
      <c r="AD43" s="585"/>
      <c r="AF43" s="585"/>
      <c r="AH43" s="585"/>
      <c r="AI43" s="585"/>
      <c r="AJ43" s="585"/>
      <c r="AK43" s="585"/>
      <c r="AL43" s="585"/>
      <c r="AM43" s="585"/>
      <c r="AN43" s="585"/>
      <c r="AP43" s="585"/>
      <c r="AQ43" s="585"/>
      <c r="AR43" s="585"/>
      <c r="AT43" s="585"/>
      <c r="AV43" s="533"/>
      <c r="AW43" s="533"/>
      <c r="AX43" s="533"/>
      <c r="AY43" s="533"/>
      <c r="AZ43" s="533"/>
      <c r="BA43" s="533"/>
      <c r="BB43" s="533"/>
      <c r="BC43" s="533"/>
      <c r="BD43" s="585"/>
      <c r="BE43" s="585"/>
      <c r="BF43" s="585"/>
      <c r="BG43" s="533"/>
      <c r="BH43" s="533"/>
      <c r="BJ43" s="527"/>
      <c r="BK43" s="527"/>
      <c r="BL43" s="178"/>
      <c r="BM43" s="527"/>
      <c r="BN43" s="527"/>
      <c r="BO43" s="527"/>
      <c r="BP43" s="527"/>
      <c r="BQ43" s="527"/>
      <c r="BR43" s="527"/>
      <c r="BS43" s="527"/>
      <c r="BT43" s="527"/>
      <c r="BU43" s="527"/>
      <c r="BV43" s="527"/>
      <c r="BW43" s="527"/>
      <c r="BX43" s="527"/>
      <c r="BY43" s="527"/>
      <c r="BZ43" s="527"/>
      <c r="CA43" s="527"/>
      <c r="CB43" s="527"/>
      <c r="CC43" s="527"/>
      <c r="CD43" s="545"/>
      <c r="CE43" s="527"/>
      <c r="CF43" s="527"/>
      <c r="CG43" s="527"/>
      <c r="CH43" s="527"/>
      <c r="CI43" s="527"/>
      <c r="CJ43" s="527"/>
      <c r="CK43" s="527"/>
      <c r="CL43" s="527"/>
      <c r="CM43" s="527"/>
      <c r="CN43" s="527"/>
      <c r="CO43" s="527"/>
      <c r="CP43" s="527"/>
      <c r="CQ43" s="527"/>
      <c r="CR43" s="527"/>
      <c r="CS43" s="527"/>
      <c r="CT43" s="527"/>
      <c r="CU43" s="527"/>
      <c r="CV43" s="527"/>
      <c r="CW43" s="527"/>
      <c r="CX43" s="527"/>
    </row>
    <row r="44" spans="1:102" s="39" customFormat="1" ht="30" customHeight="1" x14ac:dyDescent="0.25">
      <c r="AD44" s="585"/>
      <c r="AF44" s="585"/>
      <c r="AH44" s="585"/>
      <c r="AI44" s="585"/>
      <c r="AJ44" s="585"/>
      <c r="AK44" s="585"/>
      <c r="AL44" s="585"/>
      <c r="AM44" s="585"/>
      <c r="AN44" s="585"/>
      <c r="AP44" s="585"/>
      <c r="AQ44" s="585"/>
      <c r="AR44" s="585"/>
      <c r="AT44" s="585"/>
      <c r="AV44" s="533"/>
      <c r="AW44" s="533"/>
      <c r="AX44" s="533"/>
      <c r="AY44" s="533"/>
      <c r="AZ44" s="533"/>
      <c r="BA44" s="533"/>
      <c r="BB44" s="533"/>
      <c r="BC44" s="533"/>
      <c r="BD44" s="533"/>
      <c r="BE44" s="533"/>
      <c r="BF44" s="533"/>
      <c r="BG44" s="533"/>
      <c r="BH44" s="533"/>
      <c r="BJ44" s="527"/>
      <c r="BK44" s="527"/>
      <c r="BL44" s="178"/>
      <c r="BM44" s="527"/>
      <c r="BN44" s="527"/>
      <c r="BO44" s="527"/>
      <c r="BP44" s="527"/>
      <c r="BQ44" s="527"/>
      <c r="BR44" s="527"/>
      <c r="BS44" s="527"/>
      <c r="BT44" s="527"/>
      <c r="BU44" s="527"/>
      <c r="BV44" s="527"/>
      <c r="BW44" s="527"/>
      <c r="BX44" s="527"/>
      <c r="BY44" s="527"/>
      <c r="BZ44" s="527"/>
      <c r="CA44" s="527"/>
      <c r="CB44" s="527"/>
      <c r="CC44" s="527"/>
      <c r="CD44" s="545"/>
      <c r="CE44" s="527"/>
      <c r="CF44" s="527"/>
      <c r="CG44" s="527"/>
      <c r="CH44" s="527"/>
      <c r="CI44" s="527"/>
      <c r="CJ44" s="527"/>
      <c r="CK44" s="527"/>
      <c r="CL44" s="527"/>
      <c r="CM44" s="527"/>
      <c r="CN44" s="527"/>
      <c r="CO44" s="527"/>
      <c r="CP44" s="527"/>
      <c r="CQ44" s="527"/>
      <c r="CR44" s="527"/>
      <c r="CS44" s="527"/>
      <c r="CT44" s="527"/>
      <c r="CU44" s="527"/>
      <c r="CV44" s="527"/>
      <c r="CW44" s="527"/>
      <c r="CX44" s="527"/>
    </row>
    <row r="45" spans="1:102" s="39" customFormat="1" ht="30" customHeight="1" x14ac:dyDescent="0.25">
      <c r="AD45" s="585"/>
      <c r="AF45" s="585"/>
      <c r="AH45" s="585"/>
      <c r="AI45" s="585"/>
      <c r="AJ45" s="585"/>
      <c r="AK45" s="585"/>
      <c r="AL45" s="585"/>
      <c r="AM45" s="585"/>
      <c r="AN45" s="585"/>
      <c r="AP45" s="585"/>
      <c r="AQ45" s="585"/>
      <c r="AR45" s="585"/>
      <c r="AT45" s="585"/>
      <c r="AV45" s="533"/>
      <c r="AW45" s="533"/>
      <c r="AX45" s="533"/>
      <c r="AY45" s="533"/>
      <c r="AZ45" s="533"/>
      <c r="BA45" s="533"/>
      <c r="BB45" s="533"/>
      <c r="BC45" s="533"/>
      <c r="BD45" s="533"/>
      <c r="BE45" s="533"/>
      <c r="BF45" s="533"/>
      <c r="BG45" s="533"/>
      <c r="BH45" s="533"/>
      <c r="BJ45" s="527"/>
      <c r="BK45" s="527"/>
      <c r="BL45" s="178"/>
      <c r="BM45" s="527"/>
      <c r="BN45" s="527"/>
      <c r="BO45" s="527"/>
      <c r="BP45" s="527"/>
      <c r="BQ45" s="527"/>
      <c r="BR45" s="527"/>
      <c r="BS45" s="527"/>
      <c r="BT45" s="527"/>
      <c r="BU45" s="527"/>
      <c r="BV45" s="527"/>
      <c r="BW45" s="527"/>
      <c r="BX45" s="527"/>
      <c r="BY45" s="527"/>
      <c r="BZ45" s="527"/>
      <c r="CA45" s="527"/>
      <c r="CB45" s="527"/>
      <c r="CC45" s="527"/>
      <c r="CD45" s="545"/>
      <c r="CE45" s="527"/>
      <c r="CF45" s="527"/>
      <c r="CG45" s="527"/>
      <c r="CH45" s="527"/>
      <c r="CI45" s="527"/>
      <c r="CJ45" s="527"/>
      <c r="CK45" s="527"/>
      <c r="CL45" s="527"/>
      <c r="CM45" s="527"/>
      <c r="CN45" s="527"/>
      <c r="CO45" s="527"/>
      <c r="CP45" s="527"/>
      <c r="CQ45" s="527"/>
      <c r="CR45" s="527"/>
      <c r="CS45" s="527"/>
      <c r="CT45" s="527"/>
      <c r="CU45" s="527"/>
      <c r="CV45" s="527"/>
      <c r="CW45" s="527"/>
      <c r="CX45" s="527"/>
    </row>
    <row r="46" spans="1:102" s="39" customFormat="1" ht="30" customHeight="1" x14ac:dyDescent="0.25">
      <c r="AD46" s="585"/>
      <c r="AF46" s="585"/>
      <c r="AH46" s="585"/>
      <c r="AI46" s="585"/>
      <c r="AJ46" s="585"/>
      <c r="AK46" s="585"/>
      <c r="AL46" s="585"/>
      <c r="AM46" s="585"/>
      <c r="AN46" s="585"/>
      <c r="AP46" s="585"/>
      <c r="AQ46" s="585"/>
      <c r="AR46" s="585"/>
      <c r="AT46" s="585"/>
      <c r="AV46" s="533"/>
      <c r="AW46" s="533"/>
      <c r="AX46" s="533"/>
      <c r="AY46" s="533"/>
      <c r="AZ46" s="533"/>
      <c r="BA46" s="533"/>
      <c r="BB46" s="533"/>
      <c r="BC46" s="533"/>
      <c r="BD46" s="533"/>
      <c r="BE46" s="533"/>
      <c r="BF46" s="533"/>
      <c r="BG46" s="533"/>
      <c r="BH46" s="533"/>
      <c r="BJ46" s="527"/>
      <c r="BK46" s="527"/>
      <c r="BL46" s="178"/>
      <c r="BM46" s="527"/>
      <c r="BN46" s="527"/>
      <c r="BO46" s="527"/>
      <c r="BP46" s="527"/>
      <c r="BQ46" s="527"/>
      <c r="BR46" s="527"/>
      <c r="BS46" s="527"/>
      <c r="BT46" s="527"/>
      <c r="BU46" s="527"/>
      <c r="BV46" s="527"/>
      <c r="BW46" s="527"/>
      <c r="BX46" s="527"/>
      <c r="BY46" s="527"/>
      <c r="BZ46" s="527"/>
      <c r="CA46" s="527"/>
      <c r="CB46" s="527"/>
      <c r="CC46" s="527"/>
      <c r="CD46" s="545"/>
      <c r="CE46" s="527"/>
      <c r="CF46" s="527"/>
      <c r="CG46" s="527"/>
      <c r="CH46" s="527"/>
      <c r="CI46" s="527"/>
      <c r="CJ46" s="527"/>
      <c r="CK46" s="527"/>
      <c r="CL46" s="527"/>
      <c r="CM46" s="527"/>
      <c r="CN46" s="527"/>
      <c r="CO46" s="527"/>
      <c r="CP46" s="527"/>
      <c r="CQ46" s="527"/>
      <c r="CR46" s="527"/>
      <c r="CS46" s="527"/>
      <c r="CT46" s="527"/>
      <c r="CU46" s="527"/>
      <c r="CV46" s="527"/>
      <c r="CW46" s="527"/>
      <c r="CX46" s="527"/>
    </row>
    <row r="47" spans="1:102" s="39" customFormat="1" ht="30" customHeight="1" x14ac:dyDescent="0.25">
      <c r="AD47" s="585"/>
      <c r="AF47" s="585"/>
      <c r="AH47" s="585"/>
      <c r="AI47" s="585"/>
      <c r="AJ47" s="585"/>
      <c r="AK47" s="585"/>
      <c r="AL47" s="585"/>
      <c r="AM47" s="585"/>
      <c r="AN47" s="585"/>
      <c r="AP47" s="585"/>
      <c r="AQ47" s="585"/>
      <c r="AR47" s="585"/>
      <c r="AT47" s="585"/>
      <c r="AV47" s="533"/>
      <c r="AW47" s="533"/>
      <c r="AX47" s="533"/>
      <c r="AY47" s="533"/>
      <c r="AZ47" s="533"/>
      <c r="BA47" s="533"/>
      <c r="BB47" s="533"/>
      <c r="BC47" s="533"/>
      <c r="BD47" s="533"/>
      <c r="BE47" s="533"/>
      <c r="BF47" s="533"/>
      <c r="BG47" s="533"/>
      <c r="BH47" s="533"/>
      <c r="BJ47" s="527"/>
      <c r="BK47" s="527"/>
      <c r="BL47" s="178"/>
      <c r="BM47" s="527"/>
      <c r="BN47" s="527"/>
      <c r="BO47" s="527"/>
      <c r="BP47" s="527"/>
      <c r="BQ47" s="527"/>
      <c r="BR47" s="527"/>
      <c r="BS47" s="527"/>
      <c r="BT47" s="527"/>
      <c r="BU47" s="527"/>
      <c r="BV47" s="527"/>
      <c r="BW47" s="527"/>
      <c r="BX47" s="527"/>
      <c r="BY47" s="527"/>
      <c r="BZ47" s="527"/>
      <c r="CA47" s="527"/>
      <c r="CB47" s="527"/>
      <c r="CC47" s="527"/>
      <c r="CD47" s="545"/>
      <c r="CE47" s="527"/>
      <c r="CF47" s="527"/>
      <c r="CG47" s="527"/>
      <c r="CH47" s="527"/>
      <c r="CI47" s="527"/>
      <c r="CJ47" s="527"/>
      <c r="CK47" s="527"/>
      <c r="CL47" s="527"/>
      <c r="CM47" s="527"/>
      <c r="CN47" s="527"/>
      <c r="CO47" s="527"/>
      <c r="CP47" s="527"/>
      <c r="CQ47" s="527"/>
      <c r="CR47" s="527"/>
      <c r="CS47" s="527"/>
      <c r="CT47" s="527"/>
      <c r="CU47" s="527"/>
      <c r="CV47" s="527"/>
      <c r="CW47" s="527"/>
      <c r="CX47" s="527"/>
    </row>
    <row r="48" spans="1:102" s="39" customFormat="1" ht="30" customHeight="1" x14ac:dyDescent="0.25">
      <c r="AD48" s="585"/>
      <c r="AF48" s="585"/>
      <c r="AH48" s="585"/>
      <c r="AI48" s="585"/>
      <c r="AJ48" s="585"/>
      <c r="AK48" s="585"/>
      <c r="AL48" s="585"/>
      <c r="AM48" s="585"/>
      <c r="AN48" s="585"/>
      <c r="AP48" s="585"/>
      <c r="AQ48" s="585"/>
      <c r="AR48" s="585"/>
      <c r="AT48" s="585"/>
      <c r="AV48" s="533"/>
      <c r="AW48" s="533"/>
      <c r="AX48" s="533"/>
      <c r="AY48" s="533"/>
      <c r="AZ48" s="533"/>
      <c r="BA48" s="533"/>
      <c r="BB48" s="533"/>
      <c r="BC48" s="533"/>
      <c r="BD48" s="533"/>
      <c r="BE48" s="533"/>
      <c r="BF48" s="533"/>
      <c r="BG48" s="533"/>
      <c r="BH48" s="533"/>
      <c r="BJ48" s="527"/>
      <c r="BK48" s="527"/>
      <c r="BL48" s="178"/>
      <c r="BM48" s="527"/>
      <c r="BN48" s="527"/>
      <c r="BO48" s="527"/>
      <c r="BP48" s="527"/>
      <c r="BQ48" s="527"/>
      <c r="BR48" s="527"/>
      <c r="BS48" s="527"/>
      <c r="BT48" s="527"/>
      <c r="BU48" s="527"/>
      <c r="BV48" s="527"/>
      <c r="BW48" s="527"/>
      <c r="BX48" s="527"/>
      <c r="BY48" s="527"/>
      <c r="BZ48" s="527"/>
      <c r="CA48" s="527"/>
      <c r="CB48" s="527"/>
      <c r="CC48" s="527"/>
      <c r="CD48" s="545"/>
      <c r="CE48" s="527"/>
      <c r="CF48" s="527"/>
      <c r="CG48" s="527"/>
      <c r="CH48" s="527"/>
      <c r="CI48" s="527"/>
      <c r="CJ48" s="527"/>
      <c r="CK48" s="527"/>
      <c r="CL48" s="527"/>
      <c r="CM48" s="527"/>
      <c r="CN48" s="527"/>
      <c r="CO48" s="527"/>
      <c r="CP48" s="527"/>
      <c r="CQ48" s="527"/>
      <c r="CR48" s="527"/>
      <c r="CS48" s="527"/>
      <c r="CT48" s="527"/>
      <c r="CU48" s="527"/>
      <c r="CV48" s="527"/>
      <c r="CW48" s="527"/>
      <c r="CX48" s="527"/>
    </row>
    <row r="49" spans="30:102" s="39" customFormat="1" ht="30" customHeight="1" x14ac:dyDescent="0.25">
      <c r="AD49" s="585"/>
      <c r="AF49" s="585"/>
      <c r="AH49" s="585"/>
      <c r="AI49" s="585"/>
      <c r="AJ49" s="585"/>
      <c r="AK49" s="585"/>
      <c r="AL49" s="585"/>
      <c r="AM49" s="585"/>
      <c r="AN49" s="585"/>
      <c r="AP49" s="585"/>
      <c r="AQ49" s="585"/>
      <c r="AR49" s="585"/>
      <c r="AT49" s="585"/>
      <c r="AV49" s="533"/>
      <c r="AW49" s="533"/>
      <c r="AX49" s="533"/>
      <c r="AY49" s="533"/>
      <c r="AZ49" s="533"/>
      <c r="BA49" s="533"/>
      <c r="BB49" s="533"/>
      <c r="BC49" s="533"/>
      <c r="BD49" s="533"/>
      <c r="BE49" s="533"/>
      <c r="BF49" s="533"/>
      <c r="BG49" s="533"/>
      <c r="BH49" s="533"/>
      <c r="BJ49" s="527"/>
      <c r="BK49" s="527"/>
      <c r="BL49" s="178"/>
      <c r="BM49" s="527"/>
      <c r="BN49" s="527"/>
      <c r="BO49" s="527"/>
      <c r="BP49" s="527"/>
      <c r="BQ49" s="527"/>
      <c r="BR49" s="527"/>
      <c r="BS49" s="527"/>
      <c r="BT49" s="527"/>
      <c r="BU49" s="527"/>
      <c r="BV49" s="527"/>
      <c r="BW49" s="527"/>
      <c r="BX49" s="527"/>
      <c r="BY49" s="527"/>
      <c r="BZ49" s="527"/>
      <c r="CA49" s="527"/>
      <c r="CB49" s="527"/>
      <c r="CC49" s="527"/>
      <c r="CD49" s="545"/>
      <c r="CE49" s="527"/>
      <c r="CF49" s="527"/>
      <c r="CG49" s="527"/>
      <c r="CH49" s="527"/>
      <c r="CI49" s="527"/>
      <c r="CJ49" s="527"/>
      <c r="CK49" s="527"/>
      <c r="CL49" s="527"/>
      <c r="CM49" s="527"/>
      <c r="CN49" s="527"/>
      <c r="CO49" s="527"/>
      <c r="CP49" s="527"/>
      <c r="CQ49" s="527"/>
      <c r="CR49" s="527"/>
      <c r="CS49" s="527"/>
      <c r="CT49" s="527"/>
      <c r="CU49" s="527"/>
      <c r="CV49" s="527"/>
      <c r="CW49" s="527"/>
      <c r="CX49" s="527"/>
    </row>
    <row r="50" spans="30:102" s="39" customFormat="1" ht="30" customHeight="1" x14ac:dyDescent="0.25">
      <c r="AD50" s="585"/>
      <c r="AF50" s="585"/>
      <c r="AH50" s="585"/>
      <c r="AI50" s="585"/>
      <c r="AJ50" s="585"/>
      <c r="AK50" s="585"/>
      <c r="AL50" s="585"/>
      <c r="AM50" s="585"/>
      <c r="AN50" s="585"/>
      <c r="AP50" s="585"/>
      <c r="AQ50" s="585"/>
      <c r="AR50" s="585"/>
      <c r="AT50" s="585"/>
      <c r="AV50" s="533"/>
      <c r="AW50" s="533"/>
      <c r="AX50" s="533"/>
      <c r="AY50" s="533"/>
      <c r="AZ50" s="533"/>
      <c r="BA50" s="533"/>
      <c r="BB50" s="533"/>
      <c r="BC50" s="533"/>
      <c r="BD50" s="533"/>
      <c r="BE50" s="533"/>
      <c r="BF50" s="533"/>
      <c r="BG50" s="533"/>
      <c r="BH50" s="533"/>
      <c r="BJ50" s="527"/>
      <c r="BK50" s="527"/>
      <c r="BL50" s="178"/>
      <c r="BM50" s="527"/>
      <c r="BN50" s="527"/>
      <c r="BO50" s="527"/>
      <c r="BP50" s="527"/>
      <c r="BQ50" s="527"/>
      <c r="BR50" s="527"/>
      <c r="BS50" s="527"/>
      <c r="BT50" s="527"/>
      <c r="BU50" s="527"/>
      <c r="BV50" s="527"/>
      <c r="BW50" s="527"/>
      <c r="BX50" s="527"/>
      <c r="BY50" s="527"/>
      <c r="BZ50" s="527"/>
      <c r="CA50" s="527"/>
      <c r="CB50" s="527"/>
      <c r="CC50" s="527"/>
      <c r="CD50" s="545"/>
      <c r="CE50" s="527"/>
      <c r="CF50" s="527"/>
      <c r="CG50" s="527"/>
      <c r="CH50" s="527"/>
      <c r="CI50" s="527"/>
      <c r="CJ50" s="527"/>
      <c r="CK50" s="527"/>
      <c r="CL50" s="527"/>
      <c r="CM50" s="527"/>
      <c r="CN50" s="527"/>
      <c r="CO50" s="527"/>
      <c r="CP50" s="527"/>
      <c r="CQ50" s="527"/>
      <c r="CR50" s="527"/>
      <c r="CS50" s="527"/>
      <c r="CT50" s="527"/>
      <c r="CU50" s="527"/>
      <c r="CV50" s="527"/>
      <c r="CW50" s="527"/>
      <c r="CX50" s="527"/>
    </row>
    <row r="51" spans="30:102" s="39" customFormat="1" ht="30" customHeight="1" x14ac:dyDescent="0.25">
      <c r="AD51" s="585"/>
      <c r="AF51" s="585"/>
      <c r="AH51" s="585"/>
      <c r="AI51" s="585"/>
      <c r="AJ51" s="585"/>
      <c r="AK51" s="585"/>
      <c r="AL51" s="585"/>
      <c r="AM51" s="585"/>
      <c r="AN51" s="585"/>
      <c r="AP51" s="585"/>
      <c r="AQ51" s="585"/>
      <c r="AR51" s="585"/>
      <c r="AT51" s="585"/>
      <c r="AV51" s="533"/>
      <c r="AW51" s="533"/>
      <c r="AX51" s="533"/>
      <c r="AY51" s="533"/>
      <c r="AZ51" s="533"/>
      <c r="BA51" s="533"/>
      <c r="BB51" s="533"/>
      <c r="BC51" s="533"/>
      <c r="BD51" s="533"/>
      <c r="BE51" s="533"/>
      <c r="BF51" s="533"/>
      <c r="BG51" s="533"/>
      <c r="BH51" s="533"/>
      <c r="BJ51" s="527"/>
      <c r="BK51" s="527"/>
      <c r="BL51" s="178"/>
      <c r="BM51" s="527"/>
      <c r="BN51" s="527"/>
      <c r="BO51" s="527"/>
      <c r="BP51" s="527"/>
      <c r="BQ51" s="527"/>
      <c r="BR51" s="527"/>
      <c r="BS51" s="527"/>
      <c r="BT51" s="527"/>
      <c r="BU51" s="527"/>
      <c r="BV51" s="527"/>
      <c r="BW51" s="527"/>
      <c r="BX51" s="527"/>
      <c r="BY51" s="527"/>
      <c r="BZ51" s="527"/>
      <c r="CA51" s="527"/>
      <c r="CB51" s="527"/>
      <c r="CC51" s="527"/>
      <c r="CD51" s="545"/>
      <c r="CE51" s="527"/>
      <c r="CF51" s="527"/>
      <c r="CG51" s="527"/>
      <c r="CH51" s="527"/>
      <c r="CI51" s="527"/>
      <c r="CJ51" s="527"/>
      <c r="CK51" s="527"/>
      <c r="CL51" s="527"/>
      <c r="CM51" s="527"/>
      <c r="CN51" s="527"/>
      <c r="CO51" s="527"/>
      <c r="CP51" s="527"/>
      <c r="CQ51" s="527"/>
      <c r="CR51" s="527"/>
      <c r="CS51" s="527"/>
      <c r="CT51" s="527"/>
      <c r="CU51" s="527"/>
      <c r="CV51" s="527"/>
      <c r="CW51" s="527"/>
      <c r="CX51" s="527"/>
    </row>
    <row r="52" spans="30:102" s="39" customFormat="1" ht="30" customHeight="1" x14ac:dyDescent="0.25">
      <c r="AD52" s="585"/>
      <c r="AF52" s="585"/>
      <c r="AH52" s="585"/>
      <c r="AI52" s="585"/>
      <c r="AJ52" s="585"/>
      <c r="AK52" s="585"/>
      <c r="AL52" s="585"/>
      <c r="AM52" s="585"/>
      <c r="AN52" s="585"/>
      <c r="AP52" s="585"/>
      <c r="AQ52" s="585"/>
      <c r="AR52" s="585"/>
      <c r="AT52" s="585"/>
      <c r="AV52" s="533"/>
      <c r="AW52" s="533"/>
      <c r="AX52" s="533"/>
      <c r="AY52" s="533"/>
      <c r="AZ52" s="533"/>
      <c r="BA52" s="533"/>
      <c r="BB52" s="533"/>
      <c r="BC52" s="533"/>
      <c r="BD52" s="533"/>
      <c r="BE52" s="533"/>
      <c r="BF52" s="533"/>
      <c r="BG52" s="533"/>
      <c r="BH52" s="533"/>
      <c r="BJ52" s="527"/>
      <c r="BK52" s="527"/>
      <c r="BL52" s="178"/>
      <c r="BM52" s="527"/>
      <c r="BN52" s="527"/>
      <c r="BO52" s="527"/>
      <c r="BP52" s="527"/>
      <c r="BQ52" s="527"/>
      <c r="BR52" s="527"/>
      <c r="BS52" s="527"/>
      <c r="BT52" s="527"/>
      <c r="BU52" s="527"/>
      <c r="BV52" s="527"/>
      <c r="BW52" s="527"/>
      <c r="BX52" s="527"/>
      <c r="BY52" s="527"/>
      <c r="BZ52" s="527"/>
      <c r="CA52" s="527"/>
      <c r="CB52" s="527"/>
      <c r="CC52" s="527"/>
      <c r="CD52" s="545"/>
      <c r="CE52" s="527"/>
      <c r="CF52" s="527"/>
      <c r="CG52" s="527"/>
      <c r="CH52" s="527"/>
      <c r="CI52" s="527"/>
      <c r="CJ52" s="527"/>
      <c r="CK52" s="527"/>
      <c r="CL52" s="527"/>
      <c r="CM52" s="527"/>
      <c r="CN52" s="527"/>
      <c r="CO52" s="527"/>
      <c r="CP52" s="527"/>
      <c r="CQ52" s="527"/>
      <c r="CR52" s="527"/>
      <c r="CS52" s="527"/>
      <c r="CT52" s="527"/>
      <c r="CU52" s="527"/>
      <c r="CV52" s="527"/>
      <c r="CW52" s="527"/>
      <c r="CX52" s="527"/>
    </row>
    <row r="53" spans="30:102" s="39" customFormat="1" ht="30" customHeight="1" x14ac:dyDescent="0.25">
      <c r="AD53" s="585"/>
      <c r="AF53" s="585"/>
      <c r="AH53" s="585"/>
      <c r="AI53" s="585"/>
      <c r="AJ53" s="585"/>
      <c r="AK53" s="585"/>
      <c r="AL53" s="585"/>
      <c r="AM53" s="585"/>
      <c r="AN53" s="585"/>
      <c r="AP53" s="585"/>
      <c r="AQ53" s="585"/>
      <c r="AR53" s="585"/>
      <c r="AT53" s="585"/>
      <c r="AV53" s="533"/>
      <c r="AW53" s="533"/>
      <c r="BP53" s="527"/>
      <c r="BQ53" s="527"/>
      <c r="BR53" s="527"/>
      <c r="BS53" s="527"/>
      <c r="BT53" s="527"/>
      <c r="BU53" s="527"/>
      <c r="BV53" s="527"/>
      <c r="BW53" s="527"/>
      <c r="BX53" s="527"/>
      <c r="BY53" s="527"/>
      <c r="BZ53" s="527"/>
      <c r="CA53" s="527"/>
      <c r="CB53" s="527"/>
      <c r="CC53" s="527"/>
      <c r="CD53" s="545"/>
      <c r="CE53" s="527"/>
      <c r="CF53" s="527"/>
      <c r="CG53" s="527"/>
      <c r="CH53" s="527"/>
      <c r="CI53" s="527"/>
      <c r="CJ53" s="527"/>
      <c r="CK53" s="527"/>
      <c r="CL53" s="527"/>
      <c r="CM53" s="527"/>
      <c r="CN53" s="527"/>
      <c r="CO53" s="527"/>
      <c r="CP53" s="527"/>
      <c r="CQ53" s="527"/>
      <c r="CR53" s="527"/>
      <c r="CS53" s="527"/>
      <c r="CT53" s="527"/>
      <c r="CU53" s="527"/>
      <c r="CV53" s="527"/>
      <c r="CW53" s="527"/>
      <c r="CX53" s="527"/>
    </row>
    <row r="54" spans="30:102" s="39" customFormat="1" ht="30" customHeight="1" x14ac:dyDescent="0.25">
      <c r="AD54" s="585"/>
      <c r="AF54" s="585"/>
      <c r="AH54" s="585"/>
      <c r="AI54" s="585"/>
      <c r="AJ54" s="585"/>
      <c r="AK54" s="585"/>
      <c r="AL54" s="585"/>
      <c r="AM54" s="585"/>
      <c r="AN54" s="585"/>
      <c r="AP54" s="585"/>
      <c r="AQ54" s="585"/>
      <c r="AR54" s="585"/>
      <c r="AT54" s="585"/>
      <c r="AV54" s="533"/>
      <c r="AW54" s="533"/>
      <c r="BP54" s="527"/>
      <c r="BQ54" s="527"/>
      <c r="BR54" s="527"/>
      <c r="BS54" s="527"/>
      <c r="BT54" s="527"/>
      <c r="BU54" s="527"/>
      <c r="BV54" s="527"/>
      <c r="BW54" s="527"/>
      <c r="BX54" s="527"/>
      <c r="BY54" s="527"/>
      <c r="BZ54" s="527"/>
      <c r="CA54" s="527"/>
      <c r="CB54" s="527"/>
      <c r="CC54" s="527"/>
      <c r="CD54" s="545"/>
      <c r="CE54" s="527"/>
      <c r="CF54" s="527"/>
      <c r="CG54" s="527"/>
      <c r="CH54" s="527"/>
      <c r="CI54" s="527"/>
      <c r="CJ54" s="527"/>
      <c r="CK54" s="527"/>
      <c r="CL54" s="527"/>
      <c r="CM54" s="527"/>
      <c r="CN54" s="527"/>
      <c r="CO54" s="527"/>
      <c r="CP54" s="527"/>
      <c r="CQ54" s="527"/>
      <c r="CR54" s="527"/>
      <c r="CS54" s="527"/>
      <c r="CT54" s="527"/>
      <c r="CU54" s="527"/>
      <c r="CV54" s="527"/>
      <c r="CW54" s="527"/>
      <c r="CX54" s="527"/>
    </row>
    <row r="55" spans="30:102" s="39" customFormat="1" ht="20.100000000000001" customHeight="1" x14ac:dyDescent="0.25">
      <c r="AD55" s="585"/>
      <c r="AF55" s="585"/>
      <c r="AH55" s="585"/>
      <c r="AI55" s="585"/>
      <c r="AJ55" s="585"/>
      <c r="AK55" s="585"/>
      <c r="AL55" s="585"/>
      <c r="AM55" s="585"/>
      <c r="AN55" s="585"/>
      <c r="AP55" s="585"/>
      <c r="AQ55" s="585"/>
      <c r="AR55" s="585"/>
      <c r="AT55" s="585"/>
      <c r="AV55" s="533"/>
      <c r="AW55" s="533"/>
      <c r="BP55" s="527"/>
      <c r="BQ55" s="527"/>
      <c r="BR55" s="527"/>
      <c r="BS55" s="527"/>
      <c r="BT55" s="527"/>
      <c r="BU55" s="527"/>
      <c r="BV55" s="527"/>
      <c r="BW55" s="527"/>
      <c r="BX55" s="527"/>
      <c r="BY55" s="527"/>
      <c r="BZ55" s="527"/>
      <c r="CA55" s="527"/>
      <c r="CB55" s="527"/>
      <c r="CC55" s="527"/>
      <c r="CD55" s="545"/>
      <c r="CE55" s="527"/>
      <c r="CF55" s="527"/>
      <c r="CG55" s="527"/>
      <c r="CH55" s="527"/>
      <c r="CI55" s="527"/>
      <c r="CJ55" s="527"/>
      <c r="CK55" s="527"/>
      <c r="CL55" s="527"/>
      <c r="CM55" s="527"/>
      <c r="CN55" s="527"/>
      <c r="CO55" s="527"/>
      <c r="CP55" s="527"/>
      <c r="CQ55" s="527"/>
      <c r="CR55" s="527"/>
      <c r="CS55" s="527"/>
      <c r="CT55" s="527"/>
      <c r="CU55" s="527"/>
      <c r="CV55" s="527"/>
      <c r="CW55" s="527"/>
      <c r="CX55" s="527"/>
    </row>
    <row r="56" spans="30:102" s="39" customFormat="1" ht="20.100000000000001" customHeight="1" x14ac:dyDescent="0.25">
      <c r="AD56" s="585"/>
      <c r="AF56" s="585"/>
      <c r="AH56" s="585"/>
      <c r="AI56" s="585"/>
      <c r="AJ56" s="585"/>
      <c r="AK56" s="585"/>
      <c r="AL56" s="585"/>
      <c r="AM56" s="585"/>
      <c r="AN56" s="585"/>
      <c r="AP56" s="585"/>
      <c r="AQ56" s="585"/>
      <c r="AR56" s="585"/>
      <c r="AT56" s="585"/>
      <c r="AV56" s="533"/>
      <c r="AW56" s="533"/>
      <c r="BP56" s="527"/>
      <c r="BQ56" s="527"/>
      <c r="BR56" s="527"/>
      <c r="BS56" s="527"/>
      <c r="BT56" s="527"/>
      <c r="BU56" s="527"/>
      <c r="BV56" s="527"/>
      <c r="BW56" s="527"/>
      <c r="BX56" s="527"/>
      <c r="BY56" s="527"/>
      <c r="BZ56" s="527"/>
      <c r="CA56" s="527"/>
      <c r="CB56" s="527"/>
      <c r="CC56" s="527"/>
      <c r="CD56" s="545"/>
      <c r="CE56" s="527"/>
      <c r="CF56" s="527"/>
      <c r="CG56" s="527"/>
      <c r="CH56" s="527"/>
      <c r="CI56" s="527"/>
      <c r="CJ56" s="527"/>
      <c r="CK56" s="527"/>
      <c r="CL56" s="527"/>
      <c r="CM56" s="527"/>
      <c r="CN56" s="527"/>
      <c r="CO56" s="527"/>
      <c r="CP56" s="527"/>
      <c r="CQ56" s="527"/>
      <c r="CR56" s="527"/>
      <c r="CS56" s="527"/>
      <c r="CT56" s="527"/>
      <c r="CU56" s="527"/>
      <c r="CV56" s="527"/>
      <c r="CW56" s="527"/>
      <c r="CX56" s="527"/>
    </row>
    <row r="57" spans="30:102" s="39" customFormat="1" ht="20.100000000000001" customHeight="1" x14ac:dyDescent="0.25">
      <c r="AD57" s="585"/>
      <c r="AF57" s="585"/>
      <c r="AH57" s="585"/>
      <c r="AI57" s="585"/>
      <c r="AJ57" s="585"/>
      <c r="AK57" s="585"/>
      <c r="AL57" s="585"/>
      <c r="AM57" s="585"/>
      <c r="AN57" s="585"/>
      <c r="AP57" s="585"/>
      <c r="AQ57" s="585"/>
      <c r="AR57" s="585"/>
      <c r="AT57" s="585"/>
      <c r="AV57" s="533"/>
      <c r="AW57" s="533"/>
      <c r="BP57" s="527"/>
      <c r="BQ57" s="527"/>
      <c r="BR57" s="527"/>
      <c r="BS57" s="527"/>
      <c r="BT57" s="527"/>
      <c r="BU57" s="527"/>
      <c r="BV57" s="527"/>
      <c r="BW57" s="527"/>
      <c r="BX57" s="527"/>
      <c r="BY57" s="527"/>
      <c r="BZ57" s="527"/>
      <c r="CA57" s="527"/>
      <c r="CB57" s="527"/>
      <c r="CC57" s="527"/>
      <c r="CD57" s="545"/>
      <c r="CE57" s="527"/>
      <c r="CF57" s="527"/>
      <c r="CG57" s="527"/>
      <c r="CH57" s="527"/>
      <c r="CI57" s="527"/>
      <c r="CJ57" s="527"/>
      <c r="CK57" s="527"/>
      <c r="CL57" s="527"/>
      <c r="CM57" s="527"/>
      <c r="CN57" s="527"/>
      <c r="CO57" s="527"/>
      <c r="CP57" s="527"/>
      <c r="CQ57" s="527"/>
      <c r="CR57" s="527"/>
      <c r="CS57" s="527"/>
      <c r="CT57" s="527"/>
      <c r="CU57" s="527"/>
      <c r="CV57" s="527"/>
      <c r="CW57" s="527"/>
      <c r="CX57" s="527"/>
    </row>
    <row r="58" spans="30:102" s="39" customFormat="1" ht="20.100000000000001" customHeight="1" x14ac:dyDescent="0.25">
      <c r="AD58" s="585"/>
      <c r="AF58" s="585"/>
      <c r="AH58" s="585"/>
      <c r="AI58" s="585"/>
      <c r="AJ58" s="585"/>
      <c r="AK58" s="585"/>
      <c r="AL58" s="585"/>
      <c r="AM58" s="585"/>
      <c r="AN58" s="585"/>
      <c r="AP58" s="585"/>
      <c r="AQ58" s="585"/>
      <c r="AR58" s="585"/>
      <c r="AT58" s="585"/>
      <c r="AV58" s="533"/>
      <c r="AW58" s="533"/>
      <c r="AX58" s="533"/>
      <c r="AY58" s="533"/>
      <c r="AZ58" s="533"/>
      <c r="BA58" s="533"/>
      <c r="BB58" s="533"/>
      <c r="BC58" s="533"/>
      <c r="BD58" s="533"/>
      <c r="BE58" s="533"/>
      <c r="BF58" s="533"/>
      <c r="BG58" s="533"/>
      <c r="BH58" s="533"/>
      <c r="BJ58" s="527"/>
      <c r="BK58" s="527"/>
      <c r="BL58" s="178"/>
      <c r="BM58" s="527"/>
      <c r="BN58" s="527"/>
      <c r="BO58" s="527"/>
      <c r="BP58" s="527"/>
      <c r="BQ58" s="527"/>
      <c r="BR58" s="527"/>
      <c r="BS58" s="527"/>
      <c r="BT58" s="527"/>
      <c r="BU58" s="527"/>
      <c r="BV58" s="527"/>
      <c r="BW58" s="527"/>
      <c r="BX58" s="527"/>
      <c r="BY58" s="527"/>
      <c r="BZ58" s="527"/>
      <c r="CA58" s="527"/>
      <c r="CB58" s="527"/>
      <c r="CC58" s="527"/>
      <c r="CD58" s="545"/>
      <c r="CE58" s="527"/>
      <c r="CF58" s="527"/>
      <c r="CG58" s="527"/>
      <c r="CH58" s="527"/>
      <c r="CI58" s="527"/>
      <c r="CJ58" s="527"/>
      <c r="CK58" s="527"/>
      <c r="CL58" s="527"/>
      <c r="CM58" s="527"/>
      <c r="CN58" s="527"/>
      <c r="CO58" s="527"/>
      <c r="CP58" s="527"/>
      <c r="CQ58" s="527"/>
      <c r="CR58" s="527"/>
      <c r="CS58" s="527"/>
      <c r="CT58" s="527"/>
      <c r="CU58" s="527"/>
      <c r="CV58" s="527"/>
      <c r="CW58" s="527"/>
      <c r="CX58" s="527"/>
    </row>
    <row r="59" spans="30:102" s="39" customFormat="1" ht="20.100000000000001" customHeight="1" x14ac:dyDescent="0.25">
      <c r="AD59" s="585"/>
      <c r="AF59" s="585"/>
      <c r="AH59" s="585"/>
      <c r="AI59" s="585"/>
      <c r="AJ59" s="585"/>
      <c r="AK59" s="585"/>
      <c r="AL59" s="585"/>
      <c r="AM59" s="585"/>
      <c r="AN59" s="585"/>
      <c r="AP59" s="585"/>
      <c r="AQ59" s="585"/>
      <c r="AR59" s="585"/>
      <c r="AT59" s="585"/>
      <c r="AV59" s="533"/>
      <c r="AW59" s="533"/>
      <c r="AX59" s="533"/>
      <c r="AY59" s="533"/>
      <c r="AZ59" s="533"/>
      <c r="BA59" s="533"/>
      <c r="BB59" s="533"/>
      <c r="BC59" s="533"/>
      <c r="BD59" s="533"/>
      <c r="BE59" s="533"/>
      <c r="BF59" s="533"/>
      <c r="BG59" s="533"/>
      <c r="BH59" s="533"/>
      <c r="BJ59" s="527"/>
      <c r="BK59" s="527"/>
      <c r="BL59" s="178"/>
      <c r="BM59" s="527"/>
      <c r="BN59" s="527"/>
      <c r="BO59" s="527"/>
      <c r="BP59" s="527"/>
      <c r="BQ59" s="527"/>
      <c r="BR59" s="527"/>
      <c r="BS59" s="527"/>
      <c r="BT59" s="527"/>
      <c r="BU59" s="527"/>
      <c r="BV59" s="527"/>
      <c r="BW59" s="527"/>
      <c r="BX59" s="527"/>
      <c r="BY59" s="527"/>
      <c r="BZ59" s="527"/>
      <c r="CA59" s="527"/>
      <c r="CB59" s="527"/>
      <c r="CC59" s="527"/>
      <c r="CD59" s="545"/>
      <c r="CE59" s="527"/>
      <c r="CF59" s="527"/>
      <c r="CG59" s="527"/>
      <c r="CH59" s="527"/>
      <c r="CI59" s="527"/>
      <c r="CJ59" s="527"/>
      <c r="CK59" s="527"/>
      <c r="CL59" s="527"/>
      <c r="CM59" s="527"/>
      <c r="CN59" s="527"/>
      <c r="CO59" s="527"/>
      <c r="CP59" s="527"/>
      <c r="CQ59" s="527"/>
      <c r="CR59" s="527"/>
      <c r="CS59" s="527"/>
      <c r="CT59" s="527"/>
      <c r="CU59" s="527"/>
      <c r="CV59" s="527"/>
      <c r="CW59" s="527"/>
      <c r="CX59" s="527"/>
    </row>
    <row r="60" spans="30:102" s="39" customFormat="1" ht="20.100000000000001" customHeight="1" x14ac:dyDescent="0.25">
      <c r="AD60" s="585"/>
      <c r="AF60" s="585"/>
      <c r="AH60" s="585"/>
      <c r="AI60" s="585"/>
      <c r="AJ60" s="585"/>
      <c r="AK60" s="585"/>
      <c r="AL60" s="585"/>
      <c r="AM60" s="585"/>
      <c r="AN60" s="585"/>
      <c r="AP60" s="585"/>
      <c r="AQ60" s="585"/>
      <c r="AR60" s="585"/>
      <c r="AT60" s="585"/>
      <c r="AV60" s="533"/>
      <c r="AW60" s="533"/>
      <c r="AX60" s="533"/>
      <c r="AY60" s="533"/>
      <c r="AZ60" s="533"/>
      <c r="BA60" s="533"/>
      <c r="BB60" s="533"/>
      <c r="BC60" s="533"/>
      <c r="BD60" s="533"/>
      <c r="BE60" s="533"/>
      <c r="BF60" s="533"/>
      <c r="BG60" s="533"/>
      <c r="BH60" s="533"/>
      <c r="BJ60" s="527"/>
      <c r="BK60" s="527"/>
      <c r="BL60" s="178"/>
      <c r="BM60" s="527"/>
      <c r="BN60" s="527"/>
      <c r="BO60" s="527"/>
      <c r="BP60" s="527"/>
      <c r="BQ60" s="527"/>
      <c r="BR60" s="527"/>
      <c r="BS60" s="527"/>
      <c r="BT60" s="527"/>
      <c r="BU60" s="527"/>
      <c r="BV60" s="527"/>
      <c r="BW60" s="527"/>
      <c r="BX60" s="527"/>
      <c r="BY60" s="527"/>
      <c r="BZ60" s="527"/>
      <c r="CA60" s="527"/>
      <c r="CB60" s="527"/>
      <c r="CC60" s="527"/>
      <c r="CD60" s="545"/>
      <c r="CE60" s="527"/>
      <c r="CF60" s="527"/>
      <c r="CG60" s="527"/>
      <c r="CH60" s="527"/>
      <c r="CI60" s="527"/>
      <c r="CJ60" s="527"/>
      <c r="CK60" s="527"/>
      <c r="CL60" s="527"/>
      <c r="CM60" s="527"/>
      <c r="CN60" s="527"/>
      <c r="CO60" s="527"/>
      <c r="CP60" s="527"/>
      <c r="CQ60" s="527"/>
      <c r="CR60" s="527"/>
      <c r="CS60" s="527"/>
      <c r="CT60" s="527"/>
      <c r="CU60" s="527"/>
      <c r="CV60" s="527"/>
      <c r="CW60" s="527"/>
      <c r="CX60" s="527"/>
    </row>
    <row r="61" spans="30:102" s="39" customFormat="1" ht="20.100000000000001" customHeight="1" x14ac:dyDescent="0.25">
      <c r="AD61" s="585"/>
      <c r="AF61" s="585"/>
      <c r="AH61" s="585"/>
      <c r="AI61" s="585"/>
      <c r="AJ61" s="585"/>
      <c r="AK61" s="585"/>
      <c r="AL61" s="585"/>
      <c r="AM61" s="585"/>
      <c r="AN61" s="585"/>
      <c r="AP61" s="585"/>
      <c r="AQ61" s="585"/>
      <c r="AR61" s="585"/>
      <c r="AT61" s="585"/>
      <c r="AV61" s="533"/>
      <c r="AW61" s="533"/>
      <c r="AX61" s="533"/>
      <c r="AY61" s="533"/>
      <c r="AZ61" s="533"/>
      <c r="BA61" s="533"/>
      <c r="BB61" s="533"/>
      <c r="BC61" s="533"/>
      <c r="BD61" s="533"/>
      <c r="BE61" s="533"/>
      <c r="BF61" s="533"/>
      <c r="BG61" s="533"/>
      <c r="BH61" s="533"/>
      <c r="BJ61" s="527"/>
      <c r="BK61" s="527"/>
      <c r="BL61" s="178"/>
      <c r="BM61" s="527"/>
      <c r="BN61" s="527"/>
      <c r="BO61" s="527"/>
      <c r="BP61" s="527"/>
      <c r="BQ61" s="527"/>
      <c r="BR61" s="527"/>
      <c r="BS61" s="527"/>
      <c r="BT61" s="527"/>
      <c r="BU61" s="527"/>
      <c r="BV61" s="527"/>
      <c r="BW61" s="527"/>
      <c r="BX61" s="527"/>
      <c r="BY61" s="527"/>
      <c r="BZ61" s="527"/>
      <c r="CA61" s="527"/>
      <c r="CB61" s="527"/>
      <c r="CC61" s="527"/>
      <c r="CD61" s="545"/>
      <c r="CE61" s="527"/>
      <c r="CF61" s="527"/>
      <c r="CG61" s="527"/>
      <c r="CH61" s="527"/>
      <c r="CI61" s="527"/>
      <c r="CJ61" s="527"/>
      <c r="CK61" s="527"/>
      <c r="CL61" s="527"/>
      <c r="CM61" s="527"/>
      <c r="CN61" s="527"/>
      <c r="CO61" s="527"/>
      <c r="CP61" s="527"/>
      <c r="CQ61" s="527"/>
      <c r="CR61" s="527"/>
      <c r="CS61" s="527"/>
      <c r="CT61" s="527"/>
      <c r="CU61" s="527"/>
      <c r="CV61" s="527"/>
      <c r="CW61" s="527"/>
      <c r="CX61" s="527"/>
    </row>
    <row r="62" spans="30:102" s="39" customFormat="1" ht="20.100000000000001" customHeight="1" x14ac:dyDescent="0.25">
      <c r="AD62" s="585"/>
      <c r="AF62" s="585"/>
      <c r="AH62" s="585"/>
      <c r="AI62" s="585"/>
      <c r="AJ62" s="585"/>
      <c r="AK62" s="585"/>
      <c r="AL62" s="585"/>
      <c r="AM62" s="585"/>
      <c r="AN62" s="585"/>
      <c r="AP62" s="585"/>
      <c r="AQ62" s="585"/>
      <c r="AR62" s="585"/>
      <c r="AT62" s="585"/>
      <c r="AV62" s="533"/>
      <c r="AW62" s="533"/>
      <c r="AX62" s="533"/>
      <c r="AY62" s="533"/>
      <c r="AZ62" s="533"/>
      <c r="BA62" s="533"/>
      <c r="BB62" s="533"/>
      <c r="BC62" s="533"/>
      <c r="BD62" s="533"/>
      <c r="BE62" s="533"/>
      <c r="BF62" s="533"/>
      <c r="BG62" s="533"/>
      <c r="BH62" s="533"/>
      <c r="BJ62" s="527"/>
      <c r="BK62" s="527"/>
      <c r="BL62" s="178"/>
      <c r="BM62" s="527"/>
      <c r="BN62" s="527"/>
      <c r="BO62" s="527"/>
      <c r="BP62" s="527"/>
      <c r="BQ62" s="527"/>
      <c r="BR62" s="527"/>
      <c r="BS62" s="527"/>
      <c r="BT62" s="527"/>
      <c r="BU62" s="527"/>
      <c r="BV62" s="527"/>
      <c r="BW62" s="527"/>
      <c r="BX62" s="527"/>
      <c r="BY62" s="527"/>
      <c r="BZ62" s="527"/>
      <c r="CA62" s="527"/>
      <c r="CB62" s="527"/>
      <c r="CC62" s="527"/>
      <c r="CD62" s="545"/>
      <c r="CE62" s="527"/>
      <c r="CF62" s="527"/>
      <c r="CG62" s="527"/>
      <c r="CH62" s="527"/>
      <c r="CI62" s="527"/>
      <c r="CJ62" s="527"/>
      <c r="CK62" s="527"/>
      <c r="CL62" s="527"/>
      <c r="CM62" s="527"/>
      <c r="CN62" s="527"/>
      <c r="CO62" s="527"/>
      <c r="CP62" s="527"/>
      <c r="CQ62" s="527"/>
      <c r="CR62" s="527"/>
      <c r="CS62" s="527"/>
      <c r="CT62" s="527"/>
      <c r="CU62" s="527"/>
      <c r="CV62" s="527"/>
      <c r="CW62" s="527"/>
      <c r="CX62" s="527"/>
    </row>
    <row r="63" spans="30:102" s="39" customFormat="1" ht="20.100000000000001" customHeight="1" x14ac:dyDescent="0.25">
      <c r="AD63" s="585"/>
      <c r="AF63" s="585"/>
      <c r="AH63" s="585"/>
      <c r="AI63" s="585"/>
      <c r="AJ63" s="585"/>
      <c r="AK63" s="585"/>
      <c r="AL63" s="585"/>
      <c r="AM63" s="585"/>
      <c r="AN63" s="585"/>
      <c r="AP63" s="585"/>
      <c r="AQ63" s="585"/>
      <c r="AR63" s="585"/>
      <c r="AT63" s="585"/>
      <c r="AV63" s="533"/>
      <c r="AW63" s="533"/>
      <c r="AX63" s="533"/>
      <c r="AY63" s="533"/>
      <c r="AZ63" s="533"/>
      <c r="BA63" s="533"/>
      <c r="BB63" s="533"/>
      <c r="BC63" s="533"/>
      <c r="BD63" s="533"/>
      <c r="BE63" s="533"/>
      <c r="BF63" s="533"/>
      <c r="BG63" s="533"/>
      <c r="BH63" s="533"/>
      <c r="BJ63" s="527"/>
      <c r="BK63" s="527"/>
      <c r="BL63" s="178"/>
      <c r="BM63" s="527"/>
      <c r="BN63" s="527"/>
      <c r="BO63" s="527"/>
      <c r="BP63" s="527"/>
      <c r="BQ63" s="527"/>
      <c r="BR63" s="527"/>
      <c r="BS63" s="527"/>
      <c r="BT63" s="527"/>
      <c r="BU63" s="527"/>
      <c r="BV63" s="527"/>
      <c r="BW63" s="527"/>
      <c r="BX63" s="527"/>
      <c r="BY63" s="527"/>
      <c r="BZ63" s="527"/>
      <c r="CA63" s="527"/>
      <c r="CB63" s="527"/>
      <c r="CC63" s="527"/>
      <c r="CD63" s="545"/>
      <c r="CE63" s="527"/>
      <c r="CF63" s="527"/>
      <c r="CG63" s="527"/>
      <c r="CH63" s="527"/>
      <c r="CI63" s="527"/>
      <c r="CJ63" s="527"/>
      <c r="CK63" s="527"/>
      <c r="CL63" s="527"/>
      <c r="CM63" s="527"/>
      <c r="CN63" s="527"/>
      <c r="CO63" s="527"/>
      <c r="CP63" s="527"/>
      <c r="CQ63" s="527"/>
      <c r="CR63" s="527"/>
      <c r="CS63" s="527"/>
      <c r="CT63" s="527"/>
      <c r="CU63" s="527"/>
      <c r="CV63" s="527"/>
      <c r="CW63" s="527"/>
      <c r="CX63" s="527"/>
    </row>
    <row r="64" spans="30:102" s="39" customFormat="1" ht="20.100000000000001" customHeight="1" x14ac:dyDescent="0.25">
      <c r="AD64" s="585"/>
      <c r="AF64" s="585"/>
      <c r="AH64" s="585"/>
      <c r="AI64" s="585"/>
      <c r="AJ64" s="585"/>
      <c r="AK64" s="585"/>
      <c r="AL64" s="585"/>
      <c r="AM64" s="585"/>
      <c r="AN64" s="585"/>
      <c r="AP64" s="585"/>
      <c r="AQ64" s="585"/>
      <c r="AR64" s="585"/>
      <c r="AT64" s="585"/>
      <c r="AV64" s="533"/>
      <c r="AW64" s="533"/>
      <c r="AX64" s="533"/>
      <c r="AY64" s="533"/>
      <c r="AZ64" s="533"/>
      <c r="BA64" s="533"/>
      <c r="BB64" s="533"/>
      <c r="BC64" s="533"/>
      <c r="BD64" s="533"/>
      <c r="BE64" s="533"/>
      <c r="BF64" s="533"/>
      <c r="BG64" s="533"/>
      <c r="BH64" s="533"/>
      <c r="BJ64" s="527"/>
      <c r="BK64" s="527"/>
      <c r="BL64" s="178"/>
      <c r="BM64" s="527"/>
      <c r="BN64" s="527"/>
      <c r="BO64" s="527"/>
      <c r="BP64" s="527"/>
      <c r="BQ64" s="527"/>
      <c r="BR64" s="527"/>
      <c r="BS64" s="527"/>
      <c r="BT64" s="527"/>
      <c r="BU64" s="527"/>
      <c r="BV64" s="527"/>
      <c r="BW64" s="527"/>
      <c r="BX64" s="527"/>
      <c r="BY64" s="527"/>
      <c r="BZ64" s="527"/>
      <c r="CA64" s="527"/>
      <c r="CB64" s="527"/>
      <c r="CC64" s="527"/>
      <c r="CD64" s="545"/>
      <c r="CE64" s="527"/>
      <c r="CF64" s="527"/>
      <c r="CG64" s="527"/>
      <c r="CH64" s="527"/>
      <c r="CI64" s="527"/>
      <c r="CJ64" s="527"/>
      <c r="CK64" s="527"/>
      <c r="CL64" s="527"/>
      <c r="CM64" s="527"/>
      <c r="CN64" s="527"/>
      <c r="CO64" s="527"/>
      <c r="CP64" s="527"/>
      <c r="CQ64" s="527"/>
      <c r="CR64" s="527"/>
      <c r="CS64" s="527"/>
      <c r="CT64" s="527"/>
      <c r="CU64" s="527"/>
      <c r="CV64" s="527"/>
      <c r="CW64" s="527"/>
      <c r="CX64" s="527"/>
    </row>
    <row r="65" spans="30:102" s="39" customFormat="1" ht="20.100000000000001" customHeight="1" x14ac:dyDescent="0.25">
      <c r="AD65" s="585"/>
      <c r="AF65" s="585"/>
      <c r="AH65" s="585"/>
      <c r="AI65" s="585"/>
      <c r="AJ65" s="585"/>
      <c r="AK65" s="585"/>
      <c r="AL65" s="585"/>
      <c r="AM65" s="585"/>
      <c r="AN65" s="585"/>
      <c r="AP65" s="585"/>
      <c r="AQ65" s="585"/>
      <c r="AR65" s="585"/>
      <c r="AT65" s="585"/>
      <c r="AV65" s="533"/>
      <c r="AW65" s="533"/>
      <c r="AX65" s="533"/>
      <c r="AY65" s="533"/>
      <c r="AZ65" s="533"/>
      <c r="BA65" s="533"/>
      <c r="BB65" s="533"/>
      <c r="BC65" s="533"/>
      <c r="BD65" s="533"/>
      <c r="BE65" s="533"/>
      <c r="BF65" s="533"/>
      <c r="BG65" s="533"/>
      <c r="BH65" s="533"/>
      <c r="BJ65" s="527"/>
      <c r="BK65" s="527"/>
      <c r="BL65" s="178"/>
      <c r="BM65" s="527"/>
      <c r="BN65" s="527"/>
      <c r="BO65" s="527"/>
      <c r="BP65" s="527"/>
      <c r="BQ65" s="527"/>
      <c r="BR65" s="527"/>
      <c r="BS65" s="527"/>
      <c r="BT65" s="527"/>
      <c r="BU65" s="527"/>
      <c r="BV65" s="527"/>
      <c r="BW65" s="527"/>
      <c r="BX65" s="527"/>
      <c r="BY65" s="527"/>
      <c r="BZ65" s="527"/>
      <c r="CA65" s="527"/>
      <c r="CB65" s="527"/>
      <c r="CC65" s="527"/>
      <c r="CD65" s="545"/>
      <c r="CE65" s="527"/>
      <c r="CF65" s="527"/>
      <c r="CG65" s="527"/>
      <c r="CH65" s="527"/>
      <c r="CI65" s="527"/>
      <c r="CJ65" s="527"/>
      <c r="CK65" s="527"/>
      <c r="CL65" s="527"/>
      <c r="CM65" s="527"/>
      <c r="CN65" s="527"/>
      <c r="CO65" s="527"/>
      <c r="CP65" s="527"/>
      <c r="CQ65" s="527"/>
      <c r="CR65" s="527"/>
      <c r="CS65" s="527"/>
      <c r="CT65" s="527"/>
      <c r="CU65" s="527"/>
      <c r="CV65" s="527"/>
      <c r="CW65" s="527"/>
      <c r="CX65" s="527"/>
    </row>
    <row r="66" spans="30:102" s="39" customFormat="1" ht="20.100000000000001" customHeight="1" x14ac:dyDescent="0.25">
      <c r="AD66" s="585"/>
      <c r="AF66" s="585"/>
      <c r="AH66" s="585"/>
      <c r="AI66" s="585"/>
      <c r="AJ66" s="585"/>
      <c r="AK66" s="585"/>
      <c r="AL66" s="585"/>
      <c r="AM66" s="585"/>
      <c r="AN66" s="585"/>
      <c r="AP66" s="585"/>
      <c r="AQ66" s="585"/>
      <c r="AR66" s="585"/>
      <c r="AT66" s="585"/>
      <c r="AV66" s="533"/>
      <c r="AW66" s="533"/>
      <c r="AX66" s="533"/>
      <c r="AY66" s="533"/>
      <c r="AZ66" s="533"/>
      <c r="BA66" s="533"/>
      <c r="BB66" s="533"/>
      <c r="BC66" s="533"/>
      <c r="BD66" s="533"/>
      <c r="BE66" s="533"/>
      <c r="BF66" s="533"/>
      <c r="BG66" s="533"/>
      <c r="BH66" s="533"/>
      <c r="BJ66" s="527"/>
      <c r="BK66" s="527"/>
      <c r="BL66" s="178"/>
      <c r="BM66" s="527"/>
      <c r="BN66" s="527"/>
      <c r="BO66" s="527"/>
      <c r="BP66" s="527"/>
      <c r="BQ66" s="527"/>
      <c r="BR66" s="527"/>
      <c r="BS66" s="527"/>
      <c r="BT66" s="527"/>
      <c r="BU66" s="527"/>
      <c r="BV66" s="527"/>
      <c r="BW66" s="527"/>
      <c r="BX66" s="527"/>
      <c r="BY66" s="527"/>
      <c r="BZ66" s="527"/>
      <c r="CA66" s="527"/>
      <c r="CB66" s="527"/>
      <c r="CC66" s="527"/>
      <c r="CD66" s="545"/>
      <c r="CE66" s="527"/>
      <c r="CF66" s="527"/>
      <c r="CG66" s="527"/>
      <c r="CH66" s="527"/>
      <c r="CI66" s="527"/>
      <c r="CJ66" s="527"/>
      <c r="CK66" s="527"/>
      <c r="CL66" s="527"/>
      <c r="CM66" s="527"/>
      <c r="CN66" s="527"/>
      <c r="CO66" s="527"/>
      <c r="CP66" s="527"/>
      <c r="CQ66" s="527"/>
      <c r="CR66" s="527"/>
      <c r="CS66" s="527"/>
      <c r="CT66" s="527"/>
      <c r="CU66" s="527"/>
      <c r="CV66" s="527"/>
      <c r="CW66" s="527"/>
      <c r="CX66" s="527"/>
    </row>
    <row r="67" spans="30:102" s="39" customFormat="1" ht="20.100000000000001" customHeight="1" x14ac:dyDescent="0.25">
      <c r="AD67" s="585"/>
      <c r="AF67" s="585"/>
      <c r="AH67" s="585"/>
      <c r="AI67" s="585"/>
      <c r="AJ67" s="585"/>
      <c r="AK67" s="585"/>
      <c r="AL67" s="585"/>
      <c r="AM67" s="585"/>
      <c r="AN67" s="585"/>
      <c r="AP67" s="585"/>
      <c r="AQ67" s="585"/>
      <c r="AR67" s="585"/>
      <c r="AT67" s="585"/>
      <c r="AV67" s="533"/>
      <c r="AW67" s="533"/>
      <c r="AX67" s="533"/>
      <c r="AY67" s="533"/>
      <c r="AZ67" s="533"/>
      <c r="BA67" s="533"/>
      <c r="BB67" s="533"/>
      <c r="BC67" s="533"/>
      <c r="BD67" s="533"/>
      <c r="BE67" s="533"/>
      <c r="BF67" s="533"/>
      <c r="BG67" s="533"/>
      <c r="BH67" s="533"/>
      <c r="BJ67" s="527"/>
      <c r="BK67" s="527"/>
      <c r="BL67" s="178"/>
      <c r="BM67" s="527"/>
      <c r="BN67" s="527"/>
      <c r="BO67" s="527"/>
      <c r="BP67" s="527"/>
      <c r="BQ67" s="527"/>
      <c r="BR67" s="527"/>
      <c r="BS67" s="527"/>
      <c r="BT67" s="527"/>
      <c r="BU67" s="527"/>
      <c r="BV67" s="527"/>
      <c r="BW67" s="527"/>
      <c r="BX67" s="527"/>
      <c r="BY67" s="527"/>
      <c r="BZ67" s="527"/>
      <c r="CA67" s="527"/>
      <c r="CB67" s="527"/>
      <c r="CC67" s="527"/>
      <c r="CD67" s="545"/>
      <c r="CE67" s="527"/>
      <c r="CF67" s="527"/>
      <c r="CG67" s="527"/>
      <c r="CH67" s="527"/>
      <c r="CI67" s="527"/>
      <c r="CJ67" s="527"/>
      <c r="CK67" s="527"/>
      <c r="CL67" s="527"/>
      <c r="CM67" s="527"/>
      <c r="CN67" s="527"/>
      <c r="CO67" s="527"/>
      <c r="CP67" s="527"/>
      <c r="CQ67" s="527"/>
      <c r="CR67" s="527"/>
      <c r="CS67" s="527"/>
      <c r="CT67" s="527"/>
      <c r="CU67" s="527"/>
      <c r="CV67" s="527"/>
      <c r="CW67" s="527"/>
      <c r="CX67" s="527"/>
    </row>
    <row r="68" spans="30:102" s="39" customFormat="1" ht="20.100000000000001" customHeight="1" x14ac:dyDescent="0.25">
      <c r="AD68" s="585"/>
      <c r="AF68" s="585"/>
      <c r="AH68" s="585"/>
      <c r="AI68" s="585"/>
      <c r="AJ68" s="585"/>
      <c r="AK68" s="585"/>
      <c r="AL68" s="585"/>
      <c r="AM68" s="585"/>
      <c r="AN68" s="585"/>
      <c r="AP68" s="585"/>
      <c r="AQ68" s="585"/>
      <c r="AR68" s="585"/>
      <c r="AT68" s="585"/>
      <c r="AV68" s="533"/>
      <c r="AW68" s="533"/>
      <c r="AX68" s="533"/>
      <c r="AY68" s="533"/>
      <c r="AZ68" s="533"/>
      <c r="BA68" s="533"/>
      <c r="BB68" s="533"/>
      <c r="BC68" s="533"/>
      <c r="BD68" s="533"/>
      <c r="BE68" s="533"/>
      <c r="BF68" s="533"/>
      <c r="BG68" s="533"/>
      <c r="BH68" s="533"/>
      <c r="BJ68" s="527"/>
      <c r="BK68" s="527"/>
      <c r="BL68" s="178"/>
      <c r="BM68" s="527"/>
      <c r="BN68" s="527"/>
      <c r="BO68" s="527"/>
      <c r="BP68" s="527"/>
      <c r="BQ68" s="527"/>
      <c r="BR68" s="527"/>
      <c r="BS68" s="527"/>
      <c r="BT68" s="527"/>
      <c r="BU68" s="527"/>
      <c r="BV68" s="527"/>
      <c r="BW68" s="527"/>
      <c r="BX68" s="527"/>
      <c r="BY68" s="527"/>
      <c r="BZ68" s="527"/>
      <c r="CA68" s="527"/>
      <c r="CB68" s="527"/>
      <c r="CC68" s="527"/>
      <c r="CD68" s="545"/>
      <c r="CE68" s="527"/>
      <c r="CF68" s="527"/>
      <c r="CG68" s="527"/>
      <c r="CH68" s="527"/>
      <c r="CI68" s="527"/>
      <c r="CJ68" s="527"/>
      <c r="CK68" s="527"/>
      <c r="CL68" s="527"/>
      <c r="CM68" s="527"/>
      <c r="CN68" s="527"/>
      <c r="CO68" s="527"/>
      <c r="CP68" s="527"/>
      <c r="CQ68" s="527"/>
      <c r="CR68" s="527"/>
      <c r="CS68" s="527"/>
      <c r="CT68" s="527"/>
      <c r="CU68" s="527"/>
      <c r="CV68" s="527"/>
      <c r="CW68" s="527"/>
      <c r="CX68" s="527"/>
    </row>
    <row r="69" spans="30:102" s="39" customFormat="1" ht="20.100000000000001" customHeight="1" x14ac:dyDescent="0.25">
      <c r="AD69" s="585"/>
      <c r="AF69" s="585"/>
      <c r="AH69" s="585"/>
      <c r="AI69" s="585"/>
      <c r="AJ69" s="585"/>
      <c r="AK69" s="585"/>
      <c r="AL69" s="585"/>
      <c r="AM69" s="585"/>
      <c r="AN69" s="585"/>
      <c r="AP69" s="585"/>
      <c r="AQ69" s="585"/>
      <c r="AR69" s="585"/>
      <c r="AT69" s="585"/>
      <c r="AV69" s="533"/>
      <c r="AW69" s="533"/>
      <c r="AX69" s="533"/>
      <c r="AY69" s="533"/>
      <c r="AZ69" s="533"/>
      <c r="BA69" s="533"/>
      <c r="BB69" s="533"/>
      <c r="BC69" s="533"/>
      <c r="BD69" s="533"/>
      <c r="BE69" s="533"/>
      <c r="BF69" s="533"/>
      <c r="BG69" s="533"/>
      <c r="BH69" s="533"/>
      <c r="BJ69" s="527"/>
      <c r="BK69" s="527"/>
      <c r="BL69" s="178"/>
      <c r="BM69" s="527"/>
      <c r="BN69" s="527"/>
      <c r="BO69" s="527"/>
      <c r="BP69" s="527"/>
      <c r="BQ69" s="527"/>
      <c r="BR69" s="527"/>
      <c r="BS69" s="527"/>
      <c r="BT69" s="527"/>
      <c r="BU69" s="527"/>
      <c r="BV69" s="527"/>
      <c r="BW69" s="527"/>
      <c r="BX69" s="527"/>
      <c r="BY69" s="527"/>
      <c r="BZ69" s="527"/>
      <c r="CA69" s="527"/>
      <c r="CB69" s="527"/>
      <c r="CC69" s="527"/>
      <c r="CD69" s="545"/>
      <c r="CE69" s="527"/>
      <c r="CF69" s="527"/>
      <c r="CG69" s="527"/>
      <c r="CH69" s="527"/>
      <c r="CI69" s="527"/>
      <c r="CJ69" s="527"/>
      <c r="CK69" s="527"/>
      <c r="CL69" s="527"/>
      <c r="CM69" s="527"/>
      <c r="CN69" s="527"/>
      <c r="CO69" s="527"/>
      <c r="CP69" s="527"/>
      <c r="CQ69" s="527"/>
      <c r="CR69" s="527"/>
      <c r="CS69" s="527"/>
      <c r="CT69" s="527"/>
      <c r="CU69" s="527"/>
      <c r="CV69" s="527"/>
      <c r="CW69" s="527"/>
      <c r="CX69" s="527"/>
    </row>
    <row r="70" spans="30:102" s="39" customFormat="1" ht="20.100000000000001" customHeight="1" x14ac:dyDescent="0.25">
      <c r="AD70" s="585"/>
      <c r="AF70" s="585"/>
      <c r="AH70" s="585"/>
      <c r="AI70" s="585"/>
      <c r="AJ70" s="585"/>
      <c r="AK70" s="585"/>
      <c r="AL70" s="585"/>
      <c r="AM70" s="585"/>
      <c r="AN70" s="585"/>
      <c r="AP70" s="585"/>
      <c r="AQ70" s="585"/>
      <c r="AR70" s="585"/>
      <c r="AT70" s="585"/>
      <c r="AV70" s="533"/>
      <c r="AW70" s="533"/>
      <c r="AX70" s="533"/>
      <c r="AY70" s="533"/>
      <c r="AZ70" s="533"/>
      <c r="BA70" s="533"/>
      <c r="BB70" s="533"/>
      <c r="BC70" s="533"/>
      <c r="BD70" s="533"/>
      <c r="BE70" s="533"/>
      <c r="BF70" s="533"/>
      <c r="BG70" s="533"/>
      <c r="BH70" s="533"/>
      <c r="BJ70" s="527"/>
      <c r="BK70" s="527"/>
      <c r="BL70" s="178"/>
      <c r="BM70" s="527"/>
      <c r="BN70" s="527"/>
      <c r="BO70" s="527"/>
      <c r="BP70" s="527"/>
      <c r="BQ70" s="527"/>
      <c r="BR70" s="527"/>
      <c r="BS70" s="527"/>
      <c r="BT70" s="527"/>
      <c r="BU70" s="527"/>
      <c r="BV70" s="527"/>
      <c r="BW70" s="527"/>
      <c r="BX70" s="527"/>
      <c r="BY70" s="527"/>
      <c r="BZ70" s="527"/>
      <c r="CA70" s="527"/>
      <c r="CB70" s="527"/>
      <c r="CC70" s="527"/>
      <c r="CD70" s="545"/>
      <c r="CE70" s="527"/>
      <c r="CF70" s="527"/>
      <c r="CG70" s="527"/>
      <c r="CH70" s="527"/>
      <c r="CI70" s="527"/>
      <c r="CJ70" s="527"/>
      <c r="CK70" s="527"/>
      <c r="CL70" s="527"/>
      <c r="CM70" s="527"/>
      <c r="CN70" s="527"/>
      <c r="CO70" s="527"/>
      <c r="CP70" s="527"/>
      <c r="CQ70" s="527"/>
      <c r="CR70" s="527"/>
      <c r="CS70" s="527"/>
      <c r="CT70" s="527"/>
      <c r="CU70" s="527"/>
      <c r="CV70" s="527"/>
      <c r="CW70" s="527"/>
      <c r="CX70" s="527"/>
    </row>
    <row r="71" spans="30:102" s="39" customFormat="1" ht="20.100000000000001" customHeight="1" x14ac:dyDescent="0.25">
      <c r="AD71" s="585"/>
      <c r="AF71" s="585"/>
      <c r="AH71" s="585"/>
      <c r="AI71" s="585"/>
      <c r="AJ71" s="585"/>
      <c r="AK71" s="585"/>
      <c r="AL71" s="585"/>
      <c r="AM71" s="585"/>
      <c r="AN71" s="585"/>
      <c r="AP71" s="585"/>
      <c r="AQ71" s="585"/>
      <c r="AR71" s="585"/>
      <c r="AT71" s="585"/>
      <c r="AV71" s="533"/>
      <c r="AW71" s="533"/>
      <c r="AX71" s="533"/>
      <c r="AY71" s="533"/>
      <c r="AZ71" s="533"/>
      <c r="BA71" s="533"/>
      <c r="BB71" s="533"/>
      <c r="BC71" s="533"/>
      <c r="BD71" s="533"/>
      <c r="BE71" s="533"/>
      <c r="BF71" s="533"/>
      <c r="BG71" s="533"/>
      <c r="BH71" s="533"/>
      <c r="BJ71" s="527"/>
      <c r="BK71" s="527"/>
      <c r="BL71" s="178"/>
      <c r="BM71" s="527"/>
      <c r="BN71" s="527"/>
      <c r="BO71" s="527"/>
      <c r="BP71" s="527"/>
      <c r="BQ71" s="527"/>
      <c r="BR71" s="527"/>
      <c r="BS71" s="527"/>
      <c r="BT71" s="527"/>
      <c r="BU71" s="527"/>
      <c r="BV71" s="527"/>
      <c r="BW71" s="527"/>
      <c r="BX71" s="527"/>
      <c r="BY71" s="527"/>
      <c r="BZ71" s="527"/>
      <c r="CA71" s="527"/>
      <c r="CB71" s="527"/>
      <c r="CC71" s="527"/>
      <c r="CD71" s="545"/>
      <c r="CE71" s="527"/>
      <c r="CF71" s="527"/>
      <c r="CG71" s="527"/>
      <c r="CH71" s="527"/>
      <c r="CI71" s="527"/>
      <c r="CJ71" s="527"/>
      <c r="CK71" s="527"/>
      <c r="CL71" s="527"/>
      <c r="CM71" s="527"/>
      <c r="CN71" s="527"/>
      <c r="CO71" s="527"/>
      <c r="CP71" s="527"/>
      <c r="CQ71" s="527"/>
      <c r="CR71" s="527"/>
      <c r="CS71" s="527"/>
      <c r="CT71" s="527"/>
      <c r="CU71" s="527"/>
      <c r="CV71" s="527"/>
      <c r="CW71" s="527"/>
      <c r="CX71" s="527"/>
    </row>
    <row r="72" spans="30:102" s="39" customFormat="1" ht="20.100000000000001" customHeight="1" x14ac:dyDescent="0.25">
      <c r="AD72" s="585"/>
      <c r="AF72" s="585"/>
      <c r="AH72" s="585"/>
      <c r="AI72" s="585"/>
      <c r="AJ72" s="585"/>
      <c r="AK72" s="585"/>
      <c r="AL72" s="585"/>
      <c r="AM72" s="585"/>
      <c r="AN72" s="585"/>
      <c r="AP72" s="585"/>
      <c r="AQ72" s="585"/>
      <c r="AR72" s="585"/>
      <c r="AT72" s="585"/>
      <c r="AV72" s="533"/>
      <c r="AW72" s="533"/>
      <c r="AX72" s="533"/>
      <c r="AY72" s="533"/>
      <c r="AZ72" s="533"/>
      <c r="BA72" s="533"/>
      <c r="BB72" s="533"/>
      <c r="BC72" s="533"/>
      <c r="BD72" s="533"/>
      <c r="BE72" s="533"/>
      <c r="BF72" s="533"/>
      <c r="BG72" s="533"/>
      <c r="BH72" s="533"/>
      <c r="BJ72" s="527"/>
      <c r="BK72" s="527"/>
      <c r="BL72" s="178"/>
      <c r="BM72" s="527"/>
      <c r="BN72" s="527"/>
      <c r="BO72" s="527"/>
      <c r="BP72" s="527"/>
      <c r="BQ72" s="527"/>
      <c r="BR72" s="527"/>
      <c r="BS72" s="527"/>
      <c r="BT72" s="527"/>
      <c r="BU72" s="527"/>
      <c r="BV72" s="527"/>
      <c r="BW72" s="527"/>
      <c r="BX72" s="527"/>
      <c r="BY72" s="527"/>
      <c r="BZ72" s="527"/>
      <c r="CA72" s="527"/>
      <c r="CB72" s="527"/>
      <c r="CC72" s="527"/>
      <c r="CD72" s="545"/>
      <c r="CE72" s="527"/>
      <c r="CF72" s="527"/>
      <c r="CG72" s="527"/>
      <c r="CH72" s="527"/>
      <c r="CI72" s="527"/>
      <c r="CJ72" s="527"/>
      <c r="CK72" s="527"/>
      <c r="CL72" s="527"/>
      <c r="CM72" s="527"/>
      <c r="CN72" s="527"/>
      <c r="CO72" s="527"/>
      <c r="CP72" s="527"/>
      <c r="CQ72" s="527"/>
      <c r="CR72" s="527"/>
      <c r="CS72" s="527"/>
      <c r="CT72" s="527"/>
      <c r="CU72" s="527"/>
      <c r="CV72" s="527"/>
      <c r="CW72" s="527"/>
      <c r="CX72" s="527"/>
    </row>
    <row r="73" spans="30:102" s="39" customFormat="1" ht="20.100000000000001" customHeight="1" x14ac:dyDescent="0.25">
      <c r="AD73" s="585"/>
      <c r="AF73" s="585"/>
      <c r="AH73" s="585"/>
      <c r="AI73" s="585"/>
      <c r="AJ73" s="585"/>
      <c r="AK73" s="585"/>
      <c r="AL73" s="585"/>
      <c r="AM73" s="585"/>
      <c r="AN73" s="585"/>
      <c r="AP73" s="585"/>
      <c r="AQ73" s="585"/>
      <c r="AR73" s="585"/>
      <c r="AT73" s="585"/>
      <c r="AV73" s="533"/>
      <c r="AW73" s="533"/>
      <c r="AX73" s="533"/>
      <c r="AY73" s="533"/>
      <c r="AZ73" s="533"/>
      <c r="BA73" s="533"/>
      <c r="BB73" s="533"/>
      <c r="BC73" s="533"/>
      <c r="BD73" s="533"/>
      <c r="BE73" s="533"/>
      <c r="BF73" s="533"/>
      <c r="BG73" s="533"/>
      <c r="BH73" s="533"/>
      <c r="BJ73" s="527"/>
      <c r="BK73" s="527"/>
      <c r="BL73" s="178"/>
      <c r="BM73" s="527"/>
      <c r="BN73" s="527"/>
      <c r="BO73" s="527"/>
      <c r="BP73" s="527"/>
      <c r="BQ73" s="527"/>
      <c r="BR73" s="527"/>
      <c r="BS73" s="527"/>
      <c r="BT73" s="527"/>
      <c r="BU73" s="527"/>
      <c r="BV73" s="527"/>
      <c r="BW73" s="527"/>
      <c r="BX73" s="527"/>
      <c r="BY73" s="527"/>
      <c r="BZ73" s="527"/>
      <c r="CA73" s="527"/>
      <c r="CB73" s="527"/>
      <c r="CC73" s="527"/>
      <c r="CD73" s="545"/>
      <c r="CE73" s="527"/>
      <c r="CF73" s="527"/>
      <c r="CG73" s="527"/>
      <c r="CH73" s="527"/>
      <c r="CI73" s="527"/>
      <c r="CJ73" s="527"/>
      <c r="CK73" s="527"/>
      <c r="CL73" s="527"/>
      <c r="CM73" s="527"/>
      <c r="CN73" s="527"/>
      <c r="CO73" s="527"/>
      <c r="CP73" s="527"/>
      <c r="CQ73" s="527"/>
      <c r="CR73" s="527"/>
      <c r="CS73" s="527"/>
      <c r="CT73" s="527"/>
      <c r="CU73" s="527"/>
      <c r="CV73" s="527"/>
      <c r="CW73" s="527"/>
      <c r="CX73" s="527"/>
    </row>
    <row r="74" spans="30:102" s="39" customFormat="1" ht="20.100000000000001" customHeight="1" x14ac:dyDescent="0.25">
      <c r="AD74" s="585"/>
      <c r="AF74" s="585"/>
      <c r="AH74" s="585"/>
      <c r="AI74" s="585"/>
      <c r="AJ74" s="585"/>
      <c r="AK74" s="585"/>
      <c r="AL74" s="585"/>
      <c r="AM74" s="585"/>
      <c r="AN74" s="585"/>
      <c r="AP74" s="585"/>
      <c r="AQ74" s="585"/>
      <c r="AR74" s="585"/>
      <c r="AT74" s="585"/>
      <c r="AV74" s="533"/>
      <c r="AW74" s="533"/>
      <c r="AX74" s="533"/>
      <c r="AY74" s="533"/>
      <c r="AZ74" s="533"/>
      <c r="BA74" s="533"/>
      <c r="BB74" s="533"/>
      <c r="BC74" s="533"/>
      <c r="BD74" s="533"/>
      <c r="BE74" s="533"/>
      <c r="BF74" s="533"/>
      <c r="BG74" s="533"/>
      <c r="BH74" s="533"/>
      <c r="BJ74" s="527"/>
      <c r="BK74" s="527"/>
      <c r="BL74" s="178"/>
      <c r="BM74" s="527"/>
      <c r="BN74" s="527"/>
      <c r="BO74" s="527"/>
      <c r="BP74" s="527"/>
      <c r="BQ74" s="527"/>
      <c r="BR74" s="527"/>
      <c r="BS74" s="527"/>
      <c r="BT74" s="527"/>
      <c r="BU74" s="527"/>
      <c r="BV74" s="527"/>
      <c r="BW74" s="527"/>
      <c r="BX74" s="527"/>
      <c r="BY74" s="527"/>
      <c r="BZ74" s="527"/>
      <c r="CA74" s="527"/>
      <c r="CB74" s="527"/>
      <c r="CC74" s="527"/>
      <c r="CD74" s="545"/>
      <c r="CE74" s="527"/>
      <c r="CF74" s="527"/>
      <c r="CG74" s="527"/>
      <c r="CH74" s="527"/>
      <c r="CI74" s="527"/>
      <c r="CJ74" s="527"/>
      <c r="CK74" s="527"/>
      <c r="CL74" s="527"/>
      <c r="CM74" s="527"/>
      <c r="CN74" s="527"/>
      <c r="CO74" s="527"/>
      <c r="CP74" s="527"/>
      <c r="CQ74" s="527"/>
      <c r="CR74" s="527"/>
      <c r="CS74" s="527"/>
      <c r="CT74" s="527"/>
      <c r="CU74" s="527"/>
      <c r="CV74" s="527"/>
      <c r="CW74" s="527"/>
      <c r="CX74" s="527"/>
    </row>
    <row r="75" spans="30:102" s="39" customFormat="1" ht="20.100000000000001" customHeight="1" x14ac:dyDescent="0.25">
      <c r="AD75" s="585"/>
      <c r="AF75" s="585"/>
      <c r="AH75" s="585"/>
      <c r="AI75" s="585"/>
      <c r="AJ75" s="585"/>
      <c r="AK75" s="585"/>
      <c r="AL75" s="585"/>
      <c r="AM75" s="585"/>
      <c r="AN75" s="585"/>
      <c r="AP75" s="585"/>
      <c r="AQ75" s="585"/>
      <c r="AR75" s="585"/>
      <c r="AT75" s="585"/>
      <c r="AV75" s="533"/>
      <c r="AW75" s="533"/>
      <c r="AX75" s="533"/>
      <c r="AY75" s="533"/>
      <c r="AZ75" s="533"/>
      <c r="BA75" s="533"/>
      <c r="BB75" s="533"/>
      <c r="BC75" s="533"/>
      <c r="BD75" s="533"/>
      <c r="BE75" s="533"/>
      <c r="BF75" s="533"/>
      <c r="BG75" s="533"/>
      <c r="BH75" s="533"/>
      <c r="BJ75" s="527"/>
      <c r="BK75" s="527"/>
      <c r="BL75" s="178"/>
      <c r="BM75" s="527"/>
      <c r="BN75" s="527"/>
      <c r="BO75" s="527"/>
      <c r="BP75" s="527"/>
      <c r="BQ75" s="527"/>
      <c r="BR75" s="527"/>
      <c r="BS75" s="527"/>
      <c r="BT75" s="527"/>
      <c r="BU75" s="527"/>
      <c r="BV75" s="527"/>
      <c r="BW75" s="527"/>
      <c r="BX75" s="527"/>
      <c r="BY75" s="527"/>
      <c r="BZ75" s="527"/>
      <c r="CA75" s="527"/>
      <c r="CB75" s="527"/>
      <c r="CC75" s="527"/>
      <c r="CD75" s="545"/>
      <c r="CE75" s="527"/>
      <c r="CF75" s="527"/>
      <c r="CG75" s="527"/>
      <c r="CH75" s="527"/>
      <c r="CI75" s="527"/>
      <c r="CJ75" s="527"/>
      <c r="CK75" s="527"/>
      <c r="CL75" s="527"/>
      <c r="CM75" s="527"/>
      <c r="CN75" s="527"/>
      <c r="CO75" s="527"/>
      <c r="CP75" s="527"/>
      <c r="CQ75" s="527"/>
      <c r="CR75" s="527"/>
      <c r="CS75" s="527"/>
      <c r="CT75" s="527"/>
      <c r="CU75" s="527"/>
      <c r="CV75" s="527"/>
      <c r="CW75" s="527"/>
      <c r="CX75" s="527"/>
    </row>
    <row r="76" spans="30:102" s="39" customFormat="1" ht="20.100000000000001" customHeight="1" x14ac:dyDescent="0.25">
      <c r="AD76" s="585"/>
      <c r="AF76" s="585"/>
      <c r="AH76" s="585"/>
      <c r="AI76" s="585"/>
      <c r="AJ76" s="585"/>
      <c r="AK76" s="585"/>
      <c r="AL76" s="585"/>
      <c r="AM76" s="585"/>
      <c r="AN76" s="585"/>
      <c r="AP76" s="585"/>
      <c r="AQ76" s="585"/>
      <c r="AR76" s="585"/>
      <c r="AT76" s="585"/>
      <c r="AV76" s="533"/>
      <c r="AW76" s="533"/>
      <c r="AX76" s="533"/>
      <c r="AY76" s="533"/>
      <c r="AZ76" s="533"/>
      <c r="BA76" s="533"/>
      <c r="BB76" s="533"/>
      <c r="BC76" s="533"/>
      <c r="BD76" s="533"/>
      <c r="BE76" s="533"/>
      <c r="BF76" s="533"/>
      <c r="BG76" s="533"/>
      <c r="BH76" s="533"/>
      <c r="BJ76" s="527"/>
      <c r="BK76" s="527"/>
      <c r="BL76" s="178"/>
      <c r="BM76" s="527"/>
      <c r="BN76" s="527"/>
      <c r="BO76" s="527"/>
      <c r="BP76" s="527"/>
      <c r="BQ76" s="527"/>
      <c r="BR76" s="527"/>
      <c r="BS76" s="527"/>
      <c r="BT76" s="527"/>
      <c r="BU76" s="527"/>
      <c r="BV76" s="527"/>
      <c r="BW76" s="527"/>
      <c r="BX76" s="527"/>
      <c r="BY76" s="527"/>
      <c r="BZ76" s="527"/>
      <c r="CA76" s="527"/>
      <c r="CB76" s="527"/>
      <c r="CC76" s="527"/>
      <c r="CD76" s="545"/>
      <c r="CE76" s="527"/>
      <c r="CF76" s="527"/>
      <c r="CG76" s="527"/>
      <c r="CH76" s="527"/>
      <c r="CI76" s="527"/>
      <c r="CJ76" s="527"/>
      <c r="CK76" s="527"/>
      <c r="CL76" s="527"/>
      <c r="CM76" s="527"/>
      <c r="CN76" s="527"/>
      <c r="CO76" s="527"/>
      <c r="CP76" s="527"/>
      <c r="CQ76" s="527"/>
      <c r="CR76" s="527"/>
      <c r="CS76" s="527"/>
      <c r="CT76" s="527"/>
      <c r="CU76" s="527"/>
      <c r="CV76" s="527"/>
      <c r="CW76" s="527"/>
      <c r="CX76" s="527"/>
    </row>
    <row r="77" spans="30:102" s="39" customFormat="1" ht="20.100000000000001" customHeight="1" x14ac:dyDescent="0.25">
      <c r="AD77" s="585"/>
      <c r="AF77" s="585"/>
      <c r="AH77" s="585"/>
      <c r="AI77" s="585"/>
      <c r="AJ77" s="585"/>
      <c r="AK77" s="585"/>
      <c r="AL77" s="585"/>
      <c r="AM77" s="585"/>
      <c r="AN77" s="585"/>
      <c r="AP77" s="585"/>
      <c r="AQ77" s="585"/>
      <c r="AR77" s="585"/>
      <c r="AT77" s="585"/>
      <c r="AV77" s="533"/>
      <c r="AW77" s="533"/>
      <c r="AX77" s="533"/>
      <c r="AY77" s="533"/>
      <c r="AZ77" s="533"/>
      <c r="BA77" s="533"/>
      <c r="BB77" s="533"/>
      <c r="BC77" s="533"/>
      <c r="BD77" s="533"/>
      <c r="BE77" s="533"/>
      <c r="BF77" s="533"/>
      <c r="BG77" s="533"/>
      <c r="BH77" s="533"/>
      <c r="BJ77" s="527"/>
      <c r="BK77" s="527"/>
      <c r="BL77" s="178"/>
      <c r="BM77" s="527"/>
      <c r="BN77" s="527"/>
      <c r="BO77" s="527"/>
      <c r="BP77" s="527"/>
      <c r="BQ77" s="527"/>
      <c r="BR77" s="527"/>
      <c r="BS77" s="527"/>
      <c r="BT77" s="527"/>
      <c r="BU77" s="527"/>
      <c r="BV77" s="527"/>
      <c r="BW77" s="527"/>
      <c r="BX77" s="527"/>
      <c r="BY77" s="527"/>
      <c r="BZ77" s="527"/>
      <c r="CA77" s="527"/>
      <c r="CB77" s="527"/>
      <c r="CC77" s="527"/>
      <c r="CD77" s="545"/>
      <c r="CE77" s="527"/>
      <c r="CF77" s="527"/>
      <c r="CG77" s="527"/>
      <c r="CH77" s="527"/>
      <c r="CI77" s="527"/>
      <c r="CJ77" s="527"/>
      <c r="CK77" s="527"/>
      <c r="CL77" s="527"/>
      <c r="CM77" s="527"/>
      <c r="CN77" s="527"/>
      <c r="CO77" s="527"/>
      <c r="CP77" s="527"/>
      <c r="CQ77" s="527"/>
      <c r="CR77" s="527"/>
      <c r="CS77" s="527"/>
      <c r="CT77" s="527"/>
      <c r="CU77" s="527"/>
      <c r="CV77" s="527"/>
      <c r="CW77" s="527"/>
      <c r="CX77" s="527"/>
    </row>
    <row r="78" spans="30:102" s="39" customFormat="1" ht="20.100000000000001" customHeight="1" x14ac:dyDescent="0.25">
      <c r="AD78" s="585"/>
      <c r="AF78" s="585"/>
      <c r="AH78" s="585"/>
      <c r="AI78" s="585"/>
      <c r="AJ78" s="585"/>
      <c r="AK78" s="585"/>
      <c r="AL78" s="585"/>
      <c r="AM78" s="585"/>
      <c r="AN78" s="585"/>
      <c r="AP78" s="585"/>
      <c r="AQ78" s="585"/>
      <c r="AR78" s="585"/>
      <c r="AT78" s="585"/>
      <c r="AV78" s="533"/>
      <c r="AW78" s="533"/>
      <c r="AX78" s="533"/>
      <c r="AY78" s="533"/>
      <c r="AZ78" s="533"/>
      <c r="BA78" s="533"/>
      <c r="BB78" s="533"/>
      <c r="BC78" s="533"/>
      <c r="BD78" s="533"/>
      <c r="BE78" s="533"/>
      <c r="BF78" s="533"/>
      <c r="BG78" s="533"/>
      <c r="BH78" s="533"/>
      <c r="BJ78" s="527"/>
      <c r="BK78" s="527"/>
      <c r="BL78" s="178"/>
      <c r="BM78" s="527"/>
      <c r="BN78" s="527"/>
      <c r="BO78" s="527"/>
      <c r="BP78" s="527"/>
      <c r="BQ78" s="527"/>
      <c r="BR78" s="527"/>
      <c r="BS78" s="527"/>
      <c r="BT78" s="527"/>
      <c r="BU78" s="527"/>
      <c r="BV78" s="527"/>
      <c r="BW78" s="527"/>
      <c r="BX78" s="527"/>
      <c r="BY78" s="527"/>
      <c r="BZ78" s="527"/>
      <c r="CA78" s="527"/>
      <c r="CB78" s="527"/>
      <c r="CC78" s="527"/>
      <c r="CD78" s="545"/>
      <c r="CE78" s="527"/>
      <c r="CF78" s="527"/>
      <c r="CG78" s="527"/>
      <c r="CH78" s="527"/>
      <c r="CI78" s="527"/>
      <c r="CJ78" s="527"/>
      <c r="CK78" s="527"/>
      <c r="CL78" s="527"/>
      <c r="CM78" s="527"/>
      <c r="CN78" s="527"/>
      <c r="CO78" s="527"/>
      <c r="CP78" s="527"/>
      <c r="CQ78" s="527"/>
      <c r="CR78" s="527"/>
      <c r="CS78" s="527"/>
      <c r="CT78" s="527"/>
      <c r="CU78" s="527"/>
      <c r="CV78" s="527"/>
      <c r="CW78" s="527"/>
      <c r="CX78" s="527"/>
    </row>
    <row r="79" spans="30:102" s="39" customFormat="1" ht="20.100000000000001" customHeight="1" x14ac:dyDescent="0.25">
      <c r="AD79" s="585"/>
      <c r="AF79" s="585"/>
      <c r="AH79" s="585"/>
      <c r="AI79" s="585"/>
      <c r="AJ79" s="585"/>
      <c r="AK79" s="585"/>
      <c r="AL79" s="585"/>
      <c r="AM79" s="585"/>
      <c r="AN79" s="585"/>
      <c r="AP79" s="585"/>
      <c r="AQ79" s="585"/>
      <c r="AR79" s="585"/>
      <c r="AT79" s="585"/>
      <c r="AV79" s="533"/>
      <c r="AW79" s="533"/>
      <c r="AX79" s="533"/>
      <c r="AY79" s="533"/>
      <c r="AZ79" s="533"/>
      <c r="BA79" s="533"/>
      <c r="BB79" s="533"/>
      <c r="BC79" s="533"/>
      <c r="BD79" s="533"/>
      <c r="BE79" s="533"/>
      <c r="BF79" s="533"/>
      <c r="BG79" s="533"/>
      <c r="BH79" s="533"/>
      <c r="BJ79" s="527"/>
      <c r="BK79" s="527"/>
      <c r="BL79" s="178"/>
      <c r="BM79" s="527"/>
      <c r="BN79" s="527"/>
      <c r="BO79" s="527"/>
      <c r="BP79" s="527"/>
      <c r="BQ79" s="527"/>
      <c r="BR79" s="527"/>
      <c r="BS79" s="527"/>
      <c r="BT79" s="527"/>
      <c r="BU79" s="527"/>
      <c r="BV79" s="527"/>
      <c r="BW79" s="527"/>
      <c r="BX79" s="527"/>
      <c r="BY79" s="527"/>
      <c r="BZ79" s="527"/>
      <c r="CA79" s="527"/>
      <c r="CB79" s="527"/>
      <c r="CC79" s="527"/>
      <c r="CD79" s="545"/>
      <c r="CE79" s="527"/>
      <c r="CF79" s="527"/>
      <c r="CG79" s="527"/>
      <c r="CH79" s="527"/>
      <c r="CI79" s="527"/>
      <c r="CJ79" s="527"/>
      <c r="CK79" s="527"/>
      <c r="CL79" s="527"/>
      <c r="CM79" s="527"/>
      <c r="CN79" s="527"/>
      <c r="CO79" s="527"/>
      <c r="CP79" s="527"/>
      <c r="CQ79" s="527"/>
      <c r="CR79" s="527"/>
      <c r="CS79" s="527"/>
      <c r="CT79" s="527"/>
      <c r="CU79" s="527"/>
      <c r="CV79" s="527"/>
      <c r="CW79" s="527"/>
      <c r="CX79" s="527"/>
    </row>
    <row r="80" spans="30:102" s="39" customFormat="1" ht="20.100000000000001" customHeight="1" x14ac:dyDescent="0.25">
      <c r="AD80" s="585"/>
      <c r="AF80" s="585"/>
      <c r="AH80" s="585"/>
      <c r="AI80" s="585"/>
      <c r="AJ80" s="585"/>
      <c r="AK80" s="585"/>
      <c r="AL80" s="585"/>
      <c r="AM80" s="585"/>
      <c r="AN80" s="585"/>
      <c r="AP80" s="585"/>
      <c r="AQ80" s="585"/>
      <c r="AR80" s="585"/>
      <c r="AT80" s="585"/>
      <c r="AV80" s="533"/>
      <c r="AW80" s="533"/>
      <c r="AX80" s="533"/>
      <c r="AY80" s="533"/>
      <c r="AZ80" s="533"/>
      <c r="BA80" s="533"/>
      <c r="BB80" s="533"/>
      <c r="BC80" s="533"/>
      <c r="BD80" s="533"/>
      <c r="BE80" s="533"/>
      <c r="BF80" s="533"/>
      <c r="BG80" s="533"/>
      <c r="BH80" s="533"/>
      <c r="BJ80" s="527"/>
      <c r="BK80" s="527"/>
      <c r="BL80" s="178"/>
      <c r="BM80" s="527"/>
      <c r="BN80" s="527"/>
      <c r="BO80" s="527"/>
      <c r="BP80" s="527"/>
      <c r="BQ80" s="527"/>
      <c r="BR80" s="527"/>
      <c r="BS80" s="527"/>
      <c r="BT80" s="527"/>
      <c r="BU80" s="527"/>
      <c r="BV80" s="527"/>
      <c r="BW80" s="527"/>
      <c r="BX80" s="527"/>
      <c r="BY80" s="527"/>
      <c r="BZ80" s="527"/>
      <c r="CA80" s="527"/>
      <c r="CB80" s="527"/>
      <c r="CC80" s="527"/>
      <c r="CD80" s="545"/>
      <c r="CE80" s="527"/>
      <c r="CF80" s="527"/>
      <c r="CG80" s="527"/>
      <c r="CH80" s="527"/>
      <c r="CI80" s="527"/>
      <c r="CJ80" s="527"/>
      <c r="CK80" s="527"/>
      <c r="CL80" s="527"/>
      <c r="CM80" s="527"/>
      <c r="CN80" s="527"/>
      <c r="CO80" s="527"/>
      <c r="CP80" s="527"/>
      <c r="CQ80" s="527"/>
      <c r="CR80" s="527"/>
      <c r="CS80" s="527"/>
      <c r="CT80" s="527"/>
      <c r="CU80" s="527"/>
      <c r="CV80" s="527"/>
      <c r="CW80" s="527"/>
      <c r="CX80" s="527"/>
    </row>
    <row r="81" spans="30:102" s="39" customFormat="1" ht="20.100000000000001" customHeight="1" x14ac:dyDescent="0.25">
      <c r="AD81" s="585"/>
      <c r="AF81" s="585"/>
      <c r="AH81" s="585"/>
      <c r="AI81" s="585"/>
      <c r="AJ81" s="585"/>
      <c r="AK81" s="585"/>
      <c r="AL81" s="585"/>
      <c r="AM81" s="585"/>
      <c r="AN81" s="585"/>
      <c r="AP81" s="585"/>
      <c r="AQ81" s="585"/>
      <c r="AR81" s="585"/>
      <c r="AT81" s="585"/>
      <c r="AV81" s="533"/>
      <c r="AW81" s="533"/>
      <c r="AX81" s="533"/>
      <c r="AY81" s="533"/>
      <c r="AZ81" s="533"/>
      <c r="BA81" s="533"/>
      <c r="BB81" s="533"/>
      <c r="BC81" s="533"/>
      <c r="BD81" s="533"/>
      <c r="BE81" s="533"/>
      <c r="BF81" s="533"/>
      <c r="BG81" s="533"/>
      <c r="BH81" s="533"/>
      <c r="BJ81" s="527"/>
      <c r="BK81" s="527"/>
      <c r="BL81" s="178"/>
      <c r="BM81" s="527"/>
      <c r="BN81" s="527"/>
      <c r="BO81" s="527"/>
      <c r="BP81" s="527"/>
      <c r="BQ81" s="527"/>
      <c r="BR81" s="527"/>
      <c r="BS81" s="527"/>
      <c r="BT81" s="527"/>
      <c r="BU81" s="527"/>
      <c r="BV81" s="527"/>
      <c r="BW81" s="527"/>
      <c r="BX81" s="527"/>
      <c r="BY81" s="527"/>
      <c r="BZ81" s="527"/>
      <c r="CA81" s="527"/>
      <c r="CB81" s="527"/>
      <c r="CC81" s="527"/>
      <c r="CD81" s="545"/>
      <c r="CE81" s="527"/>
      <c r="CF81" s="527"/>
      <c r="CG81" s="527"/>
      <c r="CH81" s="527"/>
      <c r="CI81" s="527"/>
      <c r="CJ81" s="527"/>
      <c r="CK81" s="527"/>
      <c r="CL81" s="527"/>
      <c r="CM81" s="527"/>
      <c r="CN81" s="527"/>
      <c r="CO81" s="527"/>
      <c r="CP81" s="527"/>
      <c r="CQ81" s="527"/>
      <c r="CR81" s="527"/>
      <c r="CS81" s="527"/>
      <c r="CT81" s="527"/>
      <c r="CU81" s="527"/>
      <c r="CV81" s="527"/>
      <c r="CW81" s="527"/>
      <c r="CX81" s="527"/>
    </row>
    <row r="82" spans="30:102" s="39" customFormat="1" ht="20.100000000000001" customHeight="1" x14ac:dyDescent="0.25">
      <c r="AD82" s="585"/>
      <c r="AF82" s="585"/>
      <c r="AH82" s="585"/>
      <c r="AI82" s="585"/>
      <c r="AJ82" s="585"/>
      <c r="AK82" s="585"/>
      <c r="AL82" s="585"/>
      <c r="AM82" s="585"/>
      <c r="AN82" s="585"/>
      <c r="AP82" s="585"/>
      <c r="AQ82" s="585"/>
      <c r="AR82" s="585"/>
      <c r="AT82" s="585"/>
      <c r="AV82" s="533"/>
      <c r="AW82" s="533"/>
      <c r="AX82" s="533"/>
      <c r="AY82" s="533"/>
      <c r="AZ82" s="533"/>
      <c r="BA82" s="533"/>
      <c r="BB82" s="533"/>
      <c r="BC82" s="533"/>
      <c r="BD82" s="533"/>
      <c r="BE82" s="533"/>
      <c r="BF82" s="533"/>
      <c r="BG82" s="533"/>
      <c r="BH82" s="533"/>
      <c r="BJ82" s="527"/>
      <c r="BK82" s="527"/>
      <c r="BL82" s="178"/>
      <c r="BM82" s="527"/>
      <c r="BN82" s="527"/>
      <c r="BO82" s="527"/>
      <c r="BP82" s="527"/>
      <c r="BQ82" s="527"/>
      <c r="BR82" s="527"/>
      <c r="BS82" s="527"/>
      <c r="BT82" s="527"/>
      <c r="BU82" s="527"/>
      <c r="BV82" s="527"/>
      <c r="BW82" s="527"/>
      <c r="BX82" s="527"/>
      <c r="BY82" s="527"/>
      <c r="BZ82" s="527"/>
      <c r="CA82" s="527"/>
      <c r="CB82" s="527"/>
      <c r="CC82" s="527"/>
      <c r="CD82" s="545"/>
      <c r="CE82" s="527"/>
      <c r="CF82" s="527"/>
      <c r="CG82" s="527"/>
      <c r="CH82" s="527"/>
      <c r="CI82" s="527"/>
      <c r="CJ82" s="527"/>
      <c r="CK82" s="527"/>
      <c r="CL82" s="527"/>
      <c r="CM82" s="527"/>
      <c r="CN82" s="527"/>
      <c r="CO82" s="527"/>
      <c r="CP82" s="527"/>
      <c r="CQ82" s="527"/>
      <c r="CR82" s="527"/>
      <c r="CS82" s="527"/>
      <c r="CT82" s="527"/>
      <c r="CU82" s="527"/>
      <c r="CV82" s="527"/>
      <c r="CW82" s="527"/>
      <c r="CX82" s="527"/>
    </row>
    <row r="83" spans="30:102" s="39" customFormat="1" ht="20.100000000000001" customHeight="1" x14ac:dyDescent="0.25">
      <c r="AD83" s="585"/>
      <c r="AF83" s="585"/>
      <c r="AH83" s="585"/>
      <c r="AI83" s="585"/>
      <c r="AJ83" s="585"/>
      <c r="AK83" s="585"/>
      <c r="AL83" s="585"/>
      <c r="AM83" s="585"/>
      <c r="AN83" s="585"/>
      <c r="AP83" s="585"/>
      <c r="AQ83" s="585"/>
      <c r="AR83" s="585"/>
      <c r="AT83" s="585"/>
      <c r="AV83" s="533"/>
      <c r="AW83" s="533"/>
      <c r="AX83" s="533"/>
      <c r="AY83" s="533"/>
      <c r="AZ83" s="533"/>
      <c r="BA83" s="533"/>
      <c r="BB83" s="533"/>
      <c r="BC83" s="533"/>
      <c r="BD83" s="533"/>
      <c r="BE83" s="533"/>
      <c r="BF83" s="533"/>
      <c r="BG83" s="533"/>
      <c r="BH83" s="533"/>
      <c r="BJ83" s="527"/>
      <c r="BK83" s="527"/>
      <c r="BL83" s="178"/>
      <c r="BM83" s="527"/>
      <c r="BN83" s="527"/>
      <c r="BO83" s="527"/>
      <c r="BP83" s="527"/>
      <c r="BQ83" s="527"/>
      <c r="BR83" s="527"/>
      <c r="BS83" s="527"/>
      <c r="BT83" s="527"/>
      <c r="BU83" s="527"/>
      <c r="BV83" s="527"/>
      <c r="BW83" s="527"/>
      <c r="BX83" s="527"/>
      <c r="BY83" s="527"/>
      <c r="BZ83" s="527"/>
      <c r="CA83" s="527"/>
      <c r="CB83" s="527"/>
      <c r="CC83" s="527"/>
      <c r="CD83" s="545"/>
      <c r="CE83" s="527"/>
      <c r="CF83" s="527"/>
      <c r="CG83" s="527"/>
      <c r="CH83" s="527"/>
      <c r="CI83" s="527"/>
      <c r="CJ83" s="527"/>
      <c r="CK83" s="527"/>
      <c r="CL83" s="527"/>
      <c r="CM83" s="527"/>
      <c r="CN83" s="527"/>
      <c r="CO83" s="527"/>
      <c r="CP83" s="527"/>
      <c r="CQ83" s="527"/>
      <c r="CR83" s="527"/>
      <c r="CS83" s="527"/>
      <c r="CT83" s="527"/>
      <c r="CU83" s="527"/>
      <c r="CV83" s="527"/>
      <c r="CW83" s="527"/>
      <c r="CX83" s="527"/>
    </row>
    <row r="84" spans="30:102" s="39" customFormat="1" ht="20.100000000000001" customHeight="1" x14ac:dyDescent="0.25">
      <c r="AD84" s="585"/>
      <c r="AF84" s="585"/>
      <c r="AH84" s="585"/>
      <c r="AI84" s="585"/>
      <c r="AJ84" s="585"/>
      <c r="AK84" s="585"/>
      <c r="AL84" s="585"/>
      <c r="AM84" s="585"/>
      <c r="AN84" s="585"/>
      <c r="AP84" s="585"/>
      <c r="AQ84" s="585"/>
      <c r="AR84" s="585"/>
      <c r="AT84" s="585"/>
      <c r="AV84" s="533"/>
      <c r="AW84" s="533"/>
      <c r="AX84" s="533"/>
      <c r="AY84" s="533"/>
      <c r="AZ84" s="533"/>
      <c r="BA84" s="533"/>
      <c r="BB84" s="533"/>
      <c r="BC84" s="533"/>
      <c r="BD84" s="533"/>
      <c r="BE84" s="533"/>
      <c r="BF84" s="533"/>
      <c r="BG84" s="533"/>
      <c r="BH84" s="533"/>
      <c r="BJ84" s="527"/>
      <c r="BK84" s="527"/>
      <c r="BL84" s="178"/>
      <c r="BM84" s="527"/>
      <c r="BN84" s="527"/>
      <c r="BO84" s="527"/>
      <c r="BP84" s="527"/>
      <c r="BQ84" s="527"/>
      <c r="BR84" s="527"/>
      <c r="BS84" s="527"/>
      <c r="BT84" s="527"/>
      <c r="BU84" s="527"/>
      <c r="BV84" s="527"/>
      <c r="BW84" s="527"/>
      <c r="BX84" s="527"/>
      <c r="BY84" s="527"/>
      <c r="BZ84" s="527"/>
      <c r="CA84" s="527"/>
      <c r="CB84" s="527"/>
      <c r="CC84" s="527"/>
      <c r="CD84" s="545"/>
      <c r="CE84" s="527"/>
      <c r="CF84" s="527"/>
      <c r="CG84" s="527"/>
      <c r="CH84" s="527"/>
      <c r="CI84" s="527"/>
      <c r="CJ84" s="527"/>
      <c r="CK84" s="527"/>
      <c r="CL84" s="527"/>
      <c r="CM84" s="527"/>
      <c r="CN84" s="527"/>
      <c r="CO84" s="527"/>
      <c r="CP84" s="527"/>
      <c r="CQ84" s="527"/>
      <c r="CR84" s="527"/>
      <c r="CS84" s="527"/>
      <c r="CT84" s="527"/>
      <c r="CU84" s="527"/>
      <c r="CV84" s="527"/>
      <c r="CW84" s="527"/>
      <c r="CX84" s="527"/>
    </row>
    <row r="85" spans="30:102" s="39" customFormat="1" ht="20.100000000000001" customHeight="1" x14ac:dyDescent="0.25">
      <c r="AD85" s="585"/>
      <c r="AF85" s="585"/>
      <c r="AH85" s="585"/>
      <c r="AI85" s="585"/>
      <c r="AJ85" s="585"/>
      <c r="AK85" s="585"/>
      <c r="AL85" s="585"/>
      <c r="AM85" s="585"/>
      <c r="AN85" s="585"/>
      <c r="AP85" s="585"/>
      <c r="AQ85" s="585"/>
      <c r="AR85" s="585"/>
      <c r="AT85" s="585"/>
      <c r="AV85" s="533"/>
      <c r="AW85" s="533"/>
      <c r="AX85" s="533"/>
      <c r="AY85" s="533"/>
      <c r="AZ85" s="533"/>
      <c r="BA85" s="533"/>
      <c r="BB85" s="533"/>
      <c r="BC85" s="533"/>
      <c r="BD85" s="533"/>
      <c r="BE85" s="533"/>
      <c r="BF85" s="533"/>
      <c r="BG85" s="533"/>
      <c r="BH85" s="533"/>
      <c r="BJ85" s="527"/>
      <c r="BK85" s="527"/>
      <c r="BL85" s="178"/>
      <c r="BM85" s="527"/>
      <c r="BN85" s="527"/>
      <c r="BO85" s="527"/>
      <c r="BP85" s="527"/>
      <c r="BQ85" s="527"/>
      <c r="BR85" s="527"/>
      <c r="BS85" s="527"/>
      <c r="BT85" s="527"/>
      <c r="BU85" s="527"/>
      <c r="BV85" s="527"/>
      <c r="BW85" s="527"/>
      <c r="BX85" s="527"/>
      <c r="BY85" s="527"/>
      <c r="BZ85" s="527"/>
      <c r="CA85" s="527"/>
      <c r="CB85" s="527"/>
      <c r="CC85" s="527"/>
      <c r="CD85" s="545"/>
      <c r="CE85" s="527"/>
      <c r="CF85" s="527"/>
      <c r="CG85" s="527"/>
      <c r="CH85" s="527"/>
      <c r="CI85" s="527"/>
      <c r="CJ85" s="527"/>
      <c r="CK85" s="527"/>
      <c r="CL85" s="527"/>
      <c r="CM85" s="527"/>
      <c r="CN85" s="527"/>
      <c r="CO85" s="527"/>
      <c r="CP85" s="527"/>
      <c r="CQ85" s="527"/>
      <c r="CR85" s="527"/>
      <c r="CS85" s="527"/>
      <c r="CT85" s="527"/>
      <c r="CU85" s="527"/>
      <c r="CV85" s="527"/>
      <c r="CW85" s="527"/>
      <c r="CX85" s="527"/>
    </row>
    <row r="86" spans="30:102" s="39" customFormat="1" ht="20.100000000000001" customHeight="1" x14ac:dyDescent="0.25">
      <c r="AD86" s="585"/>
      <c r="AF86" s="585"/>
      <c r="AH86" s="585"/>
      <c r="AI86" s="585"/>
      <c r="AJ86" s="585"/>
      <c r="AK86" s="585"/>
      <c r="AL86" s="585"/>
      <c r="AM86" s="585"/>
      <c r="AN86" s="585"/>
      <c r="AP86" s="585"/>
      <c r="AQ86" s="585"/>
      <c r="AR86" s="585"/>
      <c r="AT86" s="585"/>
      <c r="AV86" s="533"/>
      <c r="AW86" s="533"/>
      <c r="AX86" s="533"/>
      <c r="AY86" s="533"/>
      <c r="AZ86" s="533"/>
      <c r="BA86" s="533"/>
      <c r="BB86" s="533"/>
      <c r="BC86" s="533"/>
      <c r="BD86" s="533"/>
      <c r="BE86" s="533"/>
      <c r="BF86" s="533"/>
      <c r="BG86" s="533"/>
      <c r="BH86" s="533"/>
      <c r="BJ86" s="527"/>
      <c r="BK86" s="527"/>
      <c r="BL86" s="178"/>
      <c r="BM86" s="527"/>
      <c r="BN86" s="527"/>
      <c r="BO86" s="527"/>
      <c r="BP86" s="527"/>
      <c r="BQ86" s="527"/>
      <c r="BR86" s="527"/>
      <c r="BS86" s="527"/>
      <c r="BT86" s="527"/>
      <c r="BU86" s="527"/>
      <c r="BV86" s="527"/>
      <c r="BW86" s="527"/>
      <c r="BX86" s="527"/>
      <c r="BY86" s="527"/>
      <c r="BZ86" s="527"/>
      <c r="CA86" s="527"/>
      <c r="CB86" s="527"/>
      <c r="CC86" s="527"/>
      <c r="CD86" s="545"/>
      <c r="CE86" s="527"/>
      <c r="CF86" s="527"/>
      <c r="CG86" s="527"/>
      <c r="CH86" s="527"/>
      <c r="CI86" s="527"/>
      <c r="CJ86" s="527"/>
      <c r="CK86" s="527"/>
      <c r="CL86" s="527"/>
      <c r="CM86" s="527"/>
      <c r="CN86" s="527"/>
      <c r="CO86" s="527"/>
      <c r="CP86" s="527"/>
      <c r="CQ86" s="527"/>
      <c r="CR86" s="527"/>
      <c r="CS86" s="527"/>
      <c r="CT86" s="527"/>
      <c r="CU86" s="527"/>
      <c r="CV86" s="527"/>
      <c r="CW86" s="527"/>
      <c r="CX86" s="527"/>
    </row>
    <row r="87" spans="30:102" s="39" customFormat="1" ht="20.100000000000001" customHeight="1" x14ac:dyDescent="0.25">
      <c r="AD87" s="585"/>
      <c r="AF87" s="585"/>
      <c r="AH87" s="585"/>
      <c r="AI87" s="585"/>
      <c r="AJ87" s="585"/>
      <c r="AK87" s="585"/>
      <c r="AL87" s="585"/>
      <c r="AM87" s="585"/>
      <c r="AN87" s="585"/>
      <c r="AP87" s="585"/>
      <c r="AQ87" s="585"/>
      <c r="AR87" s="585"/>
      <c r="AT87" s="585"/>
      <c r="AV87" s="533"/>
      <c r="AW87" s="533"/>
      <c r="AX87" s="533"/>
      <c r="AY87" s="533"/>
      <c r="AZ87" s="533"/>
      <c r="BA87" s="533"/>
      <c r="BB87" s="533"/>
      <c r="BC87" s="533"/>
      <c r="BD87" s="533"/>
      <c r="BE87" s="533"/>
      <c r="BF87" s="533"/>
      <c r="BG87" s="533"/>
      <c r="BH87" s="533"/>
      <c r="BJ87" s="527"/>
      <c r="BK87" s="527"/>
      <c r="BL87" s="178"/>
      <c r="BM87" s="527"/>
      <c r="BN87" s="527"/>
      <c r="BO87" s="527"/>
      <c r="BP87" s="527"/>
      <c r="BQ87" s="527"/>
      <c r="BR87" s="527"/>
      <c r="BS87" s="527"/>
      <c r="BT87" s="527"/>
      <c r="BU87" s="527"/>
      <c r="BV87" s="527"/>
      <c r="BW87" s="527"/>
      <c r="BX87" s="527"/>
      <c r="BY87" s="527"/>
      <c r="BZ87" s="527"/>
      <c r="CA87" s="527"/>
      <c r="CB87" s="527"/>
      <c r="CC87" s="527"/>
      <c r="CD87" s="545"/>
      <c r="CE87" s="527"/>
      <c r="CF87" s="527"/>
      <c r="CG87" s="527"/>
      <c r="CH87" s="527"/>
      <c r="CI87" s="527"/>
      <c r="CJ87" s="527"/>
      <c r="CK87" s="527"/>
      <c r="CL87" s="527"/>
      <c r="CM87" s="527"/>
      <c r="CN87" s="527"/>
      <c r="CO87" s="527"/>
      <c r="CP87" s="527"/>
      <c r="CQ87" s="527"/>
      <c r="CR87" s="527"/>
      <c r="CS87" s="527"/>
      <c r="CT87" s="527"/>
      <c r="CU87" s="527"/>
      <c r="CV87" s="527"/>
      <c r="CW87" s="527"/>
      <c r="CX87" s="527"/>
    </row>
    <row r="88" spans="30:102" s="39" customFormat="1" ht="20.100000000000001" customHeight="1" x14ac:dyDescent="0.25">
      <c r="AD88" s="585"/>
      <c r="AF88" s="585"/>
      <c r="AH88" s="585"/>
      <c r="AI88" s="585"/>
      <c r="AJ88" s="585"/>
      <c r="AK88" s="585"/>
      <c r="AL88" s="585"/>
      <c r="AM88" s="585"/>
      <c r="AN88" s="585"/>
      <c r="AP88" s="585"/>
      <c r="AQ88" s="585"/>
      <c r="AR88" s="585"/>
      <c r="AT88" s="585"/>
      <c r="AV88" s="533"/>
      <c r="AW88" s="533"/>
      <c r="AX88" s="533"/>
      <c r="AY88" s="533"/>
      <c r="AZ88" s="533"/>
      <c r="BA88" s="533"/>
      <c r="BB88" s="533"/>
      <c r="BC88" s="533"/>
      <c r="BD88" s="533"/>
      <c r="BE88" s="533"/>
      <c r="BF88" s="533"/>
      <c r="BG88" s="533"/>
      <c r="BH88" s="533"/>
      <c r="BJ88" s="527"/>
      <c r="BK88" s="527"/>
      <c r="BL88" s="178"/>
      <c r="BM88" s="527"/>
      <c r="BN88" s="527"/>
      <c r="BO88" s="527"/>
      <c r="BP88" s="527"/>
      <c r="BQ88" s="527"/>
      <c r="BR88" s="527"/>
      <c r="BS88" s="527"/>
      <c r="BT88" s="527"/>
      <c r="BU88" s="527"/>
      <c r="BV88" s="527"/>
      <c r="BW88" s="527"/>
      <c r="BX88" s="527"/>
      <c r="BY88" s="527"/>
      <c r="BZ88" s="527"/>
      <c r="CA88" s="527"/>
      <c r="CB88" s="527"/>
      <c r="CC88" s="527"/>
      <c r="CD88" s="545"/>
      <c r="CE88" s="527"/>
      <c r="CF88" s="527"/>
      <c r="CG88" s="527"/>
      <c r="CH88" s="527"/>
      <c r="CI88" s="527"/>
      <c r="CJ88" s="527"/>
      <c r="CK88" s="527"/>
      <c r="CL88" s="527"/>
      <c r="CM88" s="527"/>
      <c r="CN88" s="527"/>
      <c r="CO88" s="527"/>
      <c r="CP88" s="527"/>
      <c r="CQ88" s="527"/>
      <c r="CR88" s="527"/>
      <c r="CS88" s="527"/>
      <c r="CT88" s="527"/>
      <c r="CU88" s="527"/>
      <c r="CV88" s="527"/>
      <c r="CW88" s="527"/>
      <c r="CX88" s="527"/>
    </row>
    <row r="89" spans="30:102" s="39" customFormat="1" ht="20.100000000000001" customHeight="1" x14ac:dyDescent="0.25">
      <c r="AD89" s="585"/>
      <c r="AF89" s="585"/>
      <c r="AH89" s="585"/>
      <c r="AI89" s="585"/>
      <c r="AJ89" s="585"/>
      <c r="AK89" s="585"/>
      <c r="AL89" s="585"/>
      <c r="AM89" s="585"/>
      <c r="AN89" s="585"/>
      <c r="AP89" s="585"/>
      <c r="AQ89" s="585"/>
      <c r="AR89" s="585"/>
      <c r="AT89" s="585"/>
      <c r="AV89" s="533"/>
      <c r="AW89" s="533"/>
      <c r="AX89" s="533"/>
      <c r="AY89" s="533"/>
      <c r="AZ89" s="533"/>
      <c r="BA89" s="533"/>
      <c r="BB89" s="533"/>
      <c r="BC89" s="533"/>
      <c r="BD89" s="533"/>
      <c r="BE89" s="533"/>
      <c r="BF89" s="533"/>
      <c r="BG89" s="533"/>
      <c r="BH89" s="533"/>
      <c r="BJ89" s="527"/>
      <c r="BK89" s="527"/>
      <c r="BL89" s="178"/>
      <c r="BM89" s="527"/>
      <c r="BN89" s="527"/>
      <c r="BO89" s="527"/>
      <c r="BP89" s="527"/>
      <c r="BQ89" s="527"/>
      <c r="BR89" s="527"/>
      <c r="BS89" s="527"/>
      <c r="BT89" s="527"/>
      <c r="BU89" s="527"/>
      <c r="BV89" s="527"/>
      <c r="BW89" s="527"/>
      <c r="BX89" s="527"/>
      <c r="BY89" s="527"/>
      <c r="BZ89" s="527"/>
      <c r="CA89" s="527"/>
      <c r="CB89" s="527"/>
      <c r="CC89" s="527"/>
      <c r="CD89" s="545"/>
      <c r="CE89" s="527"/>
      <c r="CF89" s="527"/>
      <c r="CG89" s="527"/>
      <c r="CH89" s="527"/>
      <c r="CI89" s="527"/>
      <c r="CJ89" s="527"/>
      <c r="CK89" s="527"/>
      <c r="CL89" s="527"/>
      <c r="CM89" s="527"/>
      <c r="CN89" s="527"/>
      <c r="CO89" s="527"/>
      <c r="CP89" s="527"/>
      <c r="CQ89" s="527"/>
      <c r="CR89" s="527"/>
      <c r="CS89" s="527"/>
      <c r="CT89" s="527"/>
      <c r="CU89" s="527"/>
      <c r="CV89" s="527"/>
      <c r="CW89" s="527"/>
      <c r="CX89" s="527"/>
    </row>
    <row r="90" spans="30:102" s="39" customFormat="1" ht="20.100000000000001" customHeight="1" x14ac:dyDescent="0.25">
      <c r="AD90" s="585"/>
      <c r="AF90" s="585"/>
      <c r="AH90" s="585"/>
      <c r="AI90" s="585"/>
      <c r="AJ90" s="585"/>
      <c r="AK90" s="585"/>
      <c r="AL90" s="585"/>
      <c r="AM90" s="585"/>
      <c r="AN90" s="585"/>
      <c r="AP90" s="585"/>
      <c r="AQ90" s="585"/>
      <c r="AR90" s="585"/>
      <c r="AT90" s="585"/>
      <c r="AV90" s="533"/>
      <c r="AW90" s="533"/>
      <c r="AX90" s="533"/>
      <c r="AY90" s="533"/>
      <c r="AZ90" s="533"/>
      <c r="BA90" s="533"/>
      <c r="BB90" s="533"/>
      <c r="BC90" s="533"/>
      <c r="BD90" s="533"/>
      <c r="BE90" s="533"/>
      <c r="BF90" s="533"/>
      <c r="BG90" s="533"/>
      <c r="BH90" s="533"/>
      <c r="BJ90" s="527"/>
      <c r="BK90" s="527"/>
      <c r="BL90" s="178"/>
      <c r="BM90" s="527"/>
      <c r="BN90" s="527"/>
      <c r="BO90" s="527"/>
      <c r="BP90" s="527"/>
      <c r="BQ90" s="527"/>
      <c r="BR90" s="527"/>
      <c r="BS90" s="527"/>
      <c r="BT90" s="527"/>
      <c r="BU90" s="527"/>
      <c r="BV90" s="527"/>
      <c r="BW90" s="527"/>
      <c r="BX90" s="527"/>
      <c r="BY90" s="527"/>
      <c r="BZ90" s="527"/>
      <c r="CA90" s="527"/>
      <c r="CB90" s="527"/>
      <c r="CC90" s="527"/>
      <c r="CD90" s="545"/>
      <c r="CE90" s="527"/>
      <c r="CF90" s="527"/>
      <c r="CG90" s="527"/>
      <c r="CH90" s="527"/>
      <c r="CI90" s="527"/>
      <c r="CJ90" s="527"/>
      <c r="CK90" s="527"/>
      <c r="CL90" s="527"/>
      <c r="CM90" s="527"/>
      <c r="CN90" s="527"/>
      <c r="CO90" s="527"/>
      <c r="CP90" s="527"/>
      <c r="CQ90" s="527"/>
      <c r="CR90" s="527"/>
      <c r="CS90" s="527"/>
      <c r="CT90" s="527"/>
      <c r="CU90" s="527"/>
      <c r="CV90" s="527"/>
      <c r="CW90" s="527"/>
      <c r="CX90" s="527"/>
    </row>
    <row r="91" spans="30:102" s="39" customFormat="1" ht="20.100000000000001" customHeight="1" x14ac:dyDescent="0.25">
      <c r="AD91" s="585"/>
      <c r="AF91" s="585"/>
      <c r="AH91" s="585"/>
      <c r="AI91" s="585"/>
      <c r="AJ91" s="585"/>
      <c r="AK91" s="585"/>
      <c r="AL91" s="585"/>
      <c r="AM91" s="585"/>
      <c r="AN91" s="585"/>
      <c r="AP91" s="585"/>
      <c r="AQ91" s="585"/>
      <c r="AR91" s="585"/>
      <c r="AT91" s="585"/>
      <c r="AV91" s="533"/>
      <c r="AW91" s="533"/>
      <c r="AX91" s="533"/>
      <c r="AY91" s="533"/>
      <c r="AZ91" s="533"/>
      <c r="BA91" s="533"/>
      <c r="BB91" s="533"/>
      <c r="BC91" s="533"/>
      <c r="BD91" s="533"/>
      <c r="BE91" s="533"/>
      <c r="BF91" s="533"/>
      <c r="BG91" s="533"/>
      <c r="BH91" s="533"/>
      <c r="BJ91" s="527"/>
      <c r="BK91" s="527"/>
      <c r="BL91" s="178"/>
      <c r="BM91" s="527"/>
      <c r="BN91" s="527"/>
      <c r="BO91" s="527"/>
      <c r="BP91" s="527"/>
      <c r="BQ91" s="527"/>
      <c r="BR91" s="527"/>
      <c r="BS91" s="527"/>
      <c r="BT91" s="527"/>
      <c r="BU91" s="527"/>
      <c r="BV91" s="527"/>
      <c r="BW91" s="527"/>
      <c r="BX91" s="527"/>
      <c r="BY91" s="527"/>
      <c r="BZ91" s="527"/>
      <c r="CA91" s="527"/>
      <c r="CB91" s="527"/>
      <c r="CC91" s="527"/>
      <c r="CD91" s="545"/>
      <c r="CE91" s="527"/>
      <c r="CF91" s="527"/>
      <c r="CG91" s="527"/>
      <c r="CH91" s="527"/>
      <c r="CI91" s="527"/>
      <c r="CJ91" s="527"/>
      <c r="CK91" s="527"/>
      <c r="CL91" s="527"/>
      <c r="CM91" s="527"/>
      <c r="CN91" s="527"/>
      <c r="CO91" s="527"/>
      <c r="CP91" s="527"/>
      <c r="CQ91" s="527"/>
      <c r="CR91" s="527"/>
      <c r="CS91" s="527"/>
      <c r="CT91" s="527"/>
      <c r="CU91" s="527"/>
      <c r="CV91" s="527"/>
      <c r="CW91" s="527"/>
      <c r="CX91" s="527"/>
    </row>
    <row r="92" spans="30:102" s="39" customFormat="1" ht="20.100000000000001" customHeight="1" x14ac:dyDescent="0.25">
      <c r="AD92" s="585"/>
      <c r="AF92" s="585"/>
      <c r="AH92" s="585"/>
      <c r="AI92" s="585"/>
      <c r="AJ92" s="585"/>
      <c r="AK92" s="585"/>
      <c r="AL92" s="585"/>
      <c r="AM92" s="585"/>
      <c r="AN92" s="585"/>
      <c r="AP92" s="585"/>
      <c r="AQ92" s="585"/>
      <c r="AR92" s="585"/>
      <c r="AT92" s="585"/>
      <c r="AV92" s="533"/>
      <c r="AW92" s="533"/>
      <c r="AX92" s="533"/>
      <c r="AY92" s="533"/>
      <c r="AZ92" s="533"/>
      <c r="BA92" s="533"/>
      <c r="BB92" s="533"/>
      <c r="BC92" s="533"/>
      <c r="BD92" s="533"/>
      <c r="BE92" s="533"/>
      <c r="BF92" s="533"/>
      <c r="BG92" s="533"/>
      <c r="BH92" s="533"/>
      <c r="BJ92" s="527"/>
      <c r="BK92" s="527"/>
      <c r="BL92" s="178"/>
      <c r="BM92" s="527"/>
      <c r="BN92" s="527"/>
      <c r="BO92" s="527"/>
      <c r="BP92" s="527"/>
      <c r="BQ92" s="527"/>
      <c r="BR92" s="527"/>
      <c r="BS92" s="527"/>
      <c r="BT92" s="527"/>
      <c r="BU92" s="527"/>
      <c r="BV92" s="527"/>
      <c r="BW92" s="527"/>
      <c r="BX92" s="527"/>
      <c r="BY92" s="527"/>
      <c r="BZ92" s="527"/>
      <c r="CA92" s="527"/>
      <c r="CB92" s="527"/>
      <c r="CC92" s="527"/>
      <c r="CD92" s="545"/>
      <c r="CE92" s="527"/>
      <c r="CF92" s="527"/>
      <c r="CG92" s="527"/>
      <c r="CH92" s="527"/>
      <c r="CI92" s="527"/>
      <c r="CJ92" s="527"/>
      <c r="CK92" s="527"/>
      <c r="CL92" s="527"/>
      <c r="CM92" s="527"/>
      <c r="CN92" s="527"/>
      <c r="CO92" s="527"/>
      <c r="CP92" s="527"/>
      <c r="CQ92" s="527"/>
      <c r="CR92" s="527"/>
      <c r="CS92" s="527"/>
      <c r="CT92" s="527"/>
      <c r="CU92" s="527"/>
      <c r="CV92" s="527"/>
      <c r="CW92" s="527"/>
      <c r="CX92" s="527"/>
    </row>
    <row r="93" spans="30:102" s="39" customFormat="1" ht="20.100000000000001" customHeight="1" x14ac:dyDescent="0.25">
      <c r="AD93" s="585"/>
      <c r="AF93" s="585"/>
      <c r="AH93" s="585"/>
      <c r="AI93" s="585"/>
      <c r="AJ93" s="585"/>
      <c r="AK93" s="585"/>
      <c r="AL93" s="585"/>
      <c r="AM93" s="585"/>
      <c r="AN93" s="585"/>
      <c r="AP93" s="585"/>
      <c r="AQ93" s="585"/>
      <c r="AR93" s="585"/>
      <c r="AT93" s="585"/>
      <c r="AV93" s="533"/>
      <c r="AW93" s="533"/>
      <c r="AX93" s="533"/>
      <c r="AY93" s="533"/>
      <c r="AZ93" s="533"/>
      <c r="BA93" s="533"/>
      <c r="BB93" s="533"/>
      <c r="BC93" s="533"/>
      <c r="BD93" s="533"/>
      <c r="BE93" s="533"/>
      <c r="BF93" s="533"/>
      <c r="BG93" s="533"/>
      <c r="BH93" s="533"/>
      <c r="BJ93" s="527"/>
      <c r="BK93" s="527"/>
      <c r="BL93" s="178"/>
      <c r="BM93" s="527"/>
      <c r="BN93" s="527"/>
      <c r="BO93" s="527"/>
      <c r="BP93" s="527"/>
      <c r="BQ93" s="527"/>
      <c r="BR93" s="527"/>
      <c r="BS93" s="527"/>
      <c r="BT93" s="527"/>
      <c r="BU93" s="527"/>
      <c r="BV93" s="527"/>
      <c r="BW93" s="527"/>
      <c r="BX93" s="527"/>
      <c r="BY93" s="527"/>
      <c r="BZ93" s="527"/>
      <c r="CA93" s="527"/>
      <c r="CB93" s="527"/>
      <c r="CC93" s="527"/>
      <c r="CD93" s="545"/>
      <c r="CE93" s="527"/>
      <c r="CF93" s="527"/>
      <c r="CG93" s="527"/>
      <c r="CH93" s="527"/>
      <c r="CI93" s="527"/>
      <c r="CJ93" s="527"/>
      <c r="CK93" s="527"/>
      <c r="CL93" s="527"/>
      <c r="CM93" s="527"/>
      <c r="CN93" s="527"/>
      <c r="CO93" s="527"/>
      <c r="CP93" s="527"/>
      <c r="CQ93" s="527"/>
      <c r="CR93" s="527"/>
      <c r="CS93" s="527"/>
      <c r="CT93" s="527"/>
      <c r="CU93" s="527"/>
      <c r="CV93" s="527"/>
      <c r="CW93" s="527"/>
      <c r="CX93" s="527"/>
    </row>
    <row r="94" spans="30:102" s="39" customFormat="1" ht="20.100000000000001" customHeight="1" x14ac:dyDescent="0.25">
      <c r="AD94" s="585"/>
      <c r="AF94" s="585"/>
      <c r="AH94" s="585"/>
      <c r="AI94" s="585"/>
      <c r="AJ94" s="585"/>
      <c r="AK94" s="585"/>
      <c r="AL94" s="585"/>
      <c r="AM94" s="585"/>
      <c r="AN94" s="585"/>
      <c r="AP94" s="585"/>
      <c r="AQ94" s="585"/>
      <c r="AR94" s="585"/>
      <c r="AT94" s="585"/>
      <c r="AV94" s="533"/>
      <c r="AW94" s="533"/>
      <c r="AX94" s="533"/>
      <c r="AY94" s="533"/>
      <c r="AZ94" s="533"/>
      <c r="BA94" s="533"/>
      <c r="BB94" s="533"/>
      <c r="BC94" s="533"/>
      <c r="BD94" s="533"/>
      <c r="BE94" s="533"/>
      <c r="BF94" s="533"/>
      <c r="BG94" s="533"/>
      <c r="BH94" s="533"/>
      <c r="BJ94" s="527"/>
      <c r="BK94" s="527"/>
      <c r="BL94" s="178"/>
      <c r="BM94" s="527"/>
      <c r="BN94" s="527"/>
      <c r="BO94" s="527"/>
      <c r="BP94" s="527"/>
      <c r="BQ94" s="527"/>
      <c r="BR94" s="527"/>
      <c r="BS94" s="527"/>
      <c r="BT94" s="527"/>
      <c r="BU94" s="527"/>
      <c r="BV94" s="527"/>
      <c r="BW94" s="527"/>
      <c r="BX94" s="527"/>
      <c r="BY94" s="527"/>
      <c r="BZ94" s="527"/>
      <c r="CA94" s="527"/>
      <c r="CB94" s="527"/>
      <c r="CC94" s="527"/>
      <c r="CD94" s="545"/>
      <c r="CE94" s="527"/>
      <c r="CF94" s="527"/>
      <c r="CG94" s="527"/>
      <c r="CH94" s="527"/>
      <c r="CI94" s="527"/>
      <c r="CJ94" s="527"/>
      <c r="CK94" s="527"/>
      <c r="CL94" s="527"/>
      <c r="CM94" s="527"/>
      <c r="CN94" s="527"/>
      <c r="CO94" s="527"/>
      <c r="CP94" s="527"/>
      <c r="CQ94" s="527"/>
      <c r="CR94" s="527"/>
      <c r="CS94" s="527"/>
      <c r="CT94" s="527"/>
      <c r="CU94" s="527"/>
      <c r="CV94" s="527"/>
      <c r="CW94" s="527"/>
      <c r="CX94" s="527"/>
    </row>
    <row r="95" spans="30:102" s="39" customFormat="1" ht="20.100000000000001" customHeight="1" x14ac:dyDescent="0.25">
      <c r="AD95" s="585"/>
      <c r="AF95" s="585"/>
      <c r="AH95" s="585"/>
      <c r="AI95" s="585"/>
      <c r="AJ95" s="585"/>
      <c r="AK95" s="585"/>
      <c r="AL95" s="585"/>
      <c r="AM95" s="585"/>
      <c r="AN95" s="585"/>
      <c r="AP95" s="585"/>
      <c r="AQ95" s="585"/>
      <c r="AR95" s="585"/>
      <c r="AT95" s="585"/>
      <c r="AV95" s="533"/>
      <c r="AW95" s="533"/>
      <c r="AX95" s="533"/>
      <c r="AY95" s="533"/>
      <c r="AZ95" s="533"/>
      <c r="BA95" s="533"/>
      <c r="BB95" s="533"/>
      <c r="BC95" s="533"/>
      <c r="BD95" s="533"/>
      <c r="BE95" s="533"/>
      <c r="BF95" s="533"/>
      <c r="BG95" s="533"/>
      <c r="BH95" s="533"/>
      <c r="BJ95" s="527"/>
      <c r="BK95" s="527"/>
      <c r="BL95" s="178"/>
      <c r="BM95" s="527"/>
      <c r="BN95" s="527"/>
      <c r="BO95" s="527"/>
      <c r="BP95" s="527"/>
      <c r="BQ95" s="527"/>
      <c r="BR95" s="527"/>
      <c r="BS95" s="527"/>
      <c r="BT95" s="527"/>
      <c r="BU95" s="527"/>
      <c r="BV95" s="527"/>
      <c r="BW95" s="527"/>
      <c r="BX95" s="527"/>
      <c r="BY95" s="527"/>
      <c r="BZ95" s="527"/>
      <c r="CA95" s="527"/>
      <c r="CB95" s="527"/>
      <c r="CC95" s="527"/>
      <c r="CD95" s="545"/>
      <c r="CE95" s="527"/>
      <c r="CF95" s="527"/>
      <c r="CG95" s="527"/>
      <c r="CH95" s="527"/>
      <c r="CI95" s="527"/>
      <c r="CJ95" s="527"/>
      <c r="CK95" s="527"/>
      <c r="CL95" s="527"/>
      <c r="CM95" s="527"/>
      <c r="CN95" s="527"/>
      <c r="CO95" s="527"/>
      <c r="CP95" s="527"/>
      <c r="CQ95" s="527"/>
      <c r="CR95" s="527"/>
      <c r="CS95" s="527"/>
      <c r="CT95" s="527"/>
      <c r="CU95" s="527"/>
      <c r="CV95" s="527"/>
      <c r="CW95" s="527"/>
      <c r="CX95" s="527"/>
    </row>
    <row r="96" spans="30:102" s="39" customFormat="1" ht="20.100000000000001" customHeight="1" x14ac:dyDescent="0.25">
      <c r="AD96" s="585"/>
      <c r="AF96" s="585"/>
      <c r="AH96" s="585"/>
      <c r="AI96" s="585"/>
      <c r="AJ96" s="585"/>
      <c r="AK96" s="585"/>
      <c r="AL96" s="585"/>
      <c r="AM96" s="585"/>
      <c r="AN96" s="585"/>
      <c r="AP96" s="585"/>
      <c r="AQ96" s="585"/>
      <c r="AR96" s="585"/>
      <c r="AT96" s="585"/>
      <c r="AV96" s="533"/>
      <c r="AW96" s="533"/>
      <c r="AX96" s="533"/>
      <c r="AY96" s="533"/>
      <c r="AZ96" s="533"/>
      <c r="BA96" s="533"/>
      <c r="BB96" s="533"/>
      <c r="BC96" s="533"/>
      <c r="BD96" s="533"/>
      <c r="BE96" s="533"/>
      <c r="BF96" s="533"/>
      <c r="BG96" s="533"/>
      <c r="BH96" s="533"/>
      <c r="BJ96" s="527"/>
      <c r="BK96" s="527"/>
      <c r="BL96" s="178"/>
      <c r="BM96" s="527"/>
      <c r="BN96" s="527"/>
      <c r="BO96" s="527"/>
      <c r="BP96" s="527"/>
      <c r="BQ96" s="527"/>
      <c r="BR96" s="527"/>
      <c r="BS96" s="527"/>
      <c r="BT96" s="527"/>
      <c r="BU96" s="527"/>
      <c r="BV96" s="527"/>
      <c r="BW96" s="527"/>
      <c r="BX96" s="527"/>
      <c r="BY96" s="527"/>
      <c r="BZ96" s="527"/>
      <c r="CA96" s="527"/>
      <c r="CB96" s="527"/>
      <c r="CC96" s="527"/>
      <c r="CD96" s="545"/>
      <c r="CE96" s="527"/>
      <c r="CF96" s="527"/>
      <c r="CG96" s="527"/>
      <c r="CH96" s="527"/>
      <c r="CI96" s="527"/>
      <c r="CJ96" s="527"/>
      <c r="CK96" s="527"/>
      <c r="CL96" s="527"/>
      <c r="CM96" s="527"/>
      <c r="CN96" s="527"/>
      <c r="CO96" s="527"/>
      <c r="CP96" s="527"/>
      <c r="CQ96" s="527"/>
      <c r="CR96" s="527"/>
      <c r="CS96" s="527"/>
      <c r="CT96" s="527"/>
      <c r="CU96" s="527"/>
      <c r="CV96" s="527"/>
      <c r="CW96" s="527"/>
      <c r="CX96" s="527"/>
    </row>
    <row r="97" spans="30:102" s="39" customFormat="1" ht="20.100000000000001" customHeight="1" x14ac:dyDescent="0.25">
      <c r="AD97" s="585"/>
      <c r="AF97" s="585"/>
      <c r="AH97" s="585"/>
      <c r="AI97" s="585"/>
      <c r="AJ97" s="585"/>
      <c r="AK97" s="585"/>
      <c r="AL97" s="585"/>
      <c r="AM97" s="585"/>
      <c r="AN97" s="585"/>
      <c r="AP97" s="585"/>
      <c r="AQ97" s="585"/>
      <c r="AR97" s="585"/>
      <c r="AT97" s="585"/>
      <c r="AV97" s="533"/>
      <c r="AW97" s="533"/>
      <c r="AX97" s="533"/>
      <c r="AY97" s="533"/>
      <c r="AZ97" s="533"/>
      <c r="BA97" s="533"/>
      <c r="BB97" s="533"/>
      <c r="BC97" s="533"/>
      <c r="BD97" s="533"/>
      <c r="BE97" s="533"/>
      <c r="BF97" s="533"/>
      <c r="BG97" s="533"/>
      <c r="BH97" s="533"/>
      <c r="BJ97" s="527"/>
      <c r="BK97" s="527"/>
      <c r="BL97" s="178"/>
      <c r="BM97" s="527"/>
      <c r="BN97" s="527"/>
      <c r="BO97" s="527"/>
      <c r="BP97" s="527"/>
      <c r="BQ97" s="527"/>
      <c r="BR97" s="527"/>
      <c r="BS97" s="527"/>
      <c r="BT97" s="527"/>
      <c r="BU97" s="527"/>
      <c r="BV97" s="527"/>
      <c r="BW97" s="527"/>
      <c r="BX97" s="527"/>
      <c r="BY97" s="527"/>
      <c r="BZ97" s="527"/>
      <c r="CA97" s="527"/>
      <c r="CB97" s="527"/>
      <c r="CC97" s="527"/>
      <c r="CD97" s="545"/>
      <c r="CE97" s="527"/>
      <c r="CF97" s="527"/>
      <c r="CG97" s="527"/>
      <c r="CH97" s="527"/>
      <c r="CI97" s="527"/>
      <c r="CJ97" s="527"/>
      <c r="CK97" s="527"/>
      <c r="CL97" s="527"/>
      <c r="CM97" s="527"/>
      <c r="CN97" s="527"/>
      <c r="CO97" s="527"/>
      <c r="CP97" s="527"/>
      <c r="CQ97" s="527"/>
      <c r="CR97" s="527"/>
      <c r="CS97" s="527"/>
      <c r="CT97" s="527"/>
      <c r="CU97" s="527"/>
      <c r="CV97" s="527"/>
      <c r="CW97" s="527"/>
      <c r="CX97" s="527"/>
    </row>
    <row r="98" spans="30:102" s="39" customFormat="1" ht="20.100000000000001" customHeight="1" x14ac:dyDescent="0.25">
      <c r="AD98" s="585"/>
      <c r="AF98" s="585"/>
      <c r="AH98" s="585"/>
      <c r="AI98" s="585"/>
      <c r="AJ98" s="585"/>
      <c r="AK98" s="585"/>
      <c r="AL98" s="585"/>
      <c r="AM98" s="585"/>
      <c r="AN98" s="585"/>
      <c r="AP98" s="585"/>
      <c r="AQ98" s="585"/>
      <c r="AR98" s="585"/>
      <c r="AT98" s="585"/>
      <c r="AV98" s="533"/>
      <c r="AW98" s="533"/>
      <c r="AX98" s="533"/>
      <c r="AY98" s="533"/>
      <c r="AZ98" s="533"/>
      <c r="BA98" s="533"/>
      <c r="BB98" s="533"/>
      <c r="BC98" s="533"/>
      <c r="BD98" s="533"/>
      <c r="BE98" s="533"/>
      <c r="BF98" s="533"/>
      <c r="BG98" s="533"/>
      <c r="BH98" s="533"/>
      <c r="BJ98" s="527"/>
      <c r="BK98" s="527"/>
      <c r="BL98" s="178"/>
      <c r="BM98" s="527"/>
      <c r="BN98" s="527"/>
      <c r="BO98" s="527"/>
      <c r="BP98" s="527"/>
      <c r="BQ98" s="527"/>
      <c r="BR98" s="527"/>
      <c r="BS98" s="527"/>
      <c r="BT98" s="527"/>
      <c r="BU98" s="527"/>
      <c r="BV98" s="527"/>
      <c r="BW98" s="527"/>
      <c r="BX98" s="527"/>
      <c r="BY98" s="527"/>
      <c r="BZ98" s="527"/>
      <c r="CA98" s="527"/>
      <c r="CB98" s="527"/>
      <c r="CC98" s="527"/>
      <c r="CD98" s="545"/>
      <c r="CE98" s="527"/>
      <c r="CF98" s="527"/>
      <c r="CG98" s="527"/>
      <c r="CH98" s="527"/>
      <c r="CI98" s="527"/>
      <c r="CJ98" s="527"/>
      <c r="CK98" s="527"/>
      <c r="CL98" s="527"/>
      <c r="CM98" s="527"/>
      <c r="CN98" s="527"/>
      <c r="CO98" s="527"/>
      <c r="CP98" s="527"/>
      <c r="CQ98" s="527"/>
      <c r="CR98" s="527"/>
      <c r="CS98" s="527"/>
      <c r="CT98" s="527"/>
      <c r="CU98" s="527"/>
      <c r="CV98" s="527"/>
      <c r="CW98" s="527"/>
      <c r="CX98" s="527"/>
    </row>
    <row r="99" spans="30:102" s="39" customFormat="1" ht="20.100000000000001" customHeight="1" x14ac:dyDescent="0.25">
      <c r="AD99" s="585"/>
      <c r="AF99" s="585"/>
      <c r="AH99" s="585"/>
      <c r="AI99" s="585"/>
      <c r="AJ99" s="585"/>
      <c r="AK99" s="585"/>
      <c r="AL99" s="585"/>
      <c r="AM99" s="585"/>
      <c r="AN99" s="585"/>
      <c r="AP99" s="585"/>
      <c r="AQ99" s="585"/>
      <c r="AR99" s="585"/>
      <c r="AT99" s="585"/>
      <c r="AV99" s="533"/>
      <c r="AW99" s="533"/>
      <c r="AX99" s="533"/>
      <c r="AY99" s="533"/>
      <c r="AZ99" s="533"/>
      <c r="BA99" s="533"/>
      <c r="BB99" s="533"/>
      <c r="BC99" s="533"/>
      <c r="BD99" s="533"/>
      <c r="BE99" s="533"/>
      <c r="BF99" s="533"/>
      <c r="BG99" s="533"/>
      <c r="BH99" s="533"/>
      <c r="BJ99" s="527"/>
      <c r="BK99" s="527"/>
      <c r="BL99" s="178"/>
      <c r="BM99" s="527"/>
      <c r="BN99" s="527"/>
      <c r="BO99" s="527"/>
      <c r="BP99" s="527"/>
      <c r="BQ99" s="527"/>
      <c r="BR99" s="527"/>
      <c r="BS99" s="527"/>
      <c r="BT99" s="527"/>
      <c r="BU99" s="527"/>
      <c r="BV99" s="527"/>
      <c r="BW99" s="527"/>
      <c r="BX99" s="527"/>
      <c r="BY99" s="527"/>
      <c r="BZ99" s="527"/>
      <c r="CA99" s="527"/>
      <c r="CB99" s="527"/>
      <c r="CC99" s="527"/>
      <c r="CD99" s="545"/>
      <c r="CE99" s="527"/>
      <c r="CF99" s="527"/>
      <c r="CG99" s="527"/>
      <c r="CH99" s="527"/>
      <c r="CI99" s="527"/>
      <c r="CJ99" s="527"/>
      <c r="CK99" s="527"/>
      <c r="CL99" s="527"/>
      <c r="CM99" s="527"/>
      <c r="CN99" s="527"/>
      <c r="CO99" s="527"/>
      <c r="CP99" s="527"/>
      <c r="CQ99" s="527"/>
      <c r="CR99" s="527"/>
      <c r="CS99" s="527"/>
      <c r="CT99" s="527"/>
      <c r="CU99" s="527"/>
      <c r="CV99" s="527"/>
      <c r="CW99" s="527"/>
      <c r="CX99" s="527"/>
    </row>
    <row r="100" spans="30:102" s="39" customFormat="1" ht="20.100000000000001" customHeight="1" x14ac:dyDescent="0.25">
      <c r="AD100" s="585"/>
      <c r="AF100" s="585"/>
      <c r="AH100" s="585"/>
      <c r="AI100" s="585"/>
      <c r="AJ100" s="585"/>
      <c r="AK100" s="585"/>
      <c r="AL100" s="585"/>
      <c r="AM100" s="585"/>
      <c r="AN100" s="585"/>
      <c r="AP100" s="585"/>
      <c r="AQ100" s="585"/>
      <c r="AR100" s="585"/>
      <c r="AT100" s="585"/>
      <c r="AV100" s="533"/>
      <c r="AW100" s="533"/>
      <c r="AX100" s="533"/>
      <c r="AY100" s="533"/>
      <c r="AZ100" s="533"/>
      <c r="BA100" s="533"/>
      <c r="BB100" s="533"/>
      <c r="BC100" s="533"/>
      <c r="BD100" s="533"/>
      <c r="BE100" s="533"/>
      <c r="BF100" s="533"/>
      <c r="BG100" s="533"/>
      <c r="BH100" s="533"/>
      <c r="BJ100" s="527"/>
      <c r="BK100" s="527"/>
      <c r="BL100" s="178"/>
      <c r="BM100" s="527"/>
      <c r="BN100" s="527"/>
      <c r="BO100" s="527"/>
      <c r="BP100" s="527"/>
      <c r="BQ100" s="527"/>
      <c r="BR100" s="527"/>
      <c r="BS100" s="527"/>
      <c r="BT100" s="527"/>
      <c r="BU100" s="527"/>
      <c r="BV100" s="527"/>
      <c r="BW100" s="527"/>
      <c r="BX100" s="527"/>
      <c r="BY100" s="527"/>
      <c r="BZ100" s="527"/>
      <c r="CA100" s="527"/>
      <c r="CB100" s="527"/>
      <c r="CC100" s="527"/>
      <c r="CD100" s="545"/>
      <c r="CE100" s="527"/>
      <c r="CF100" s="527"/>
      <c r="CG100" s="527"/>
      <c r="CH100" s="527"/>
      <c r="CI100" s="527"/>
      <c r="CJ100" s="527"/>
      <c r="CK100" s="527"/>
      <c r="CL100" s="527"/>
      <c r="CM100" s="527"/>
      <c r="CN100" s="527"/>
      <c r="CO100" s="527"/>
      <c r="CP100" s="527"/>
      <c r="CQ100" s="527"/>
      <c r="CR100" s="527"/>
      <c r="CS100" s="527"/>
      <c r="CT100" s="527"/>
      <c r="CU100" s="527"/>
      <c r="CV100" s="527"/>
      <c r="CW100" s="527"/>
      <c r="CX100" s="527"/>
    </row>
    <row r="101" spans="30:102" s="39" customFormat="1" ht="20.100000000000001" customHeight="1" x14ac:dyDescent="0.25">
      <c r="AD101" s="585"/>
      <c r="AF101" s="585"/>
      <c r="AH101" s="585"/>
      <c r="AI101" s="585"/>
      <c r="AJ101" s="585"/>
      <c r="AK101" s="585"/>
      <c r="AL101" s="585"/>
      <c r="AM101" s="585"/>
      <c r="AN101" s="585"/>
      <c r="AP101" s="585"/>
      <c r="AQ101" s="585"/>
      <c r="AR101" s="585"/>
      <c r="AT101" s="585"/>
      <c r="AV101" s="533"/>
      <c r="AW101" s="533"/>
      <c r="AX101" s="533"/>
      <c r="AY101" s="533"/>
      <c r="AZ101" s="533"/>
      <c r="BA101" s="533"/>
      <c r="BB101" s="533"/>
      <c r="BC101" s="533"/>
      <c r="BD101" s="533"/>
      <c r="BE101" s="533"/>
      <c r="BF101" s="533"/>
      <c r="BG101" s="533"/>
      <c r="BH101" s="533"/>
      <c r="BJ101" s="527"/>
      <c r="BK101" s="527"/>
      <c r="BL101" s="178"/>
      <c r="BM101" s="527"/>
      <c r="BN101" s="527"/>
      <c r="BO101" s="527"/>
      <c r="BP101" s="527"/>
      <c r="BQ101" s="527"/>
      <c r="BR101" s="527"/>
      <c r="BS101" s="527"/>
      <c r="BT101" s="527"/>
      <c r="BU101" s="527"/>
      <c r="BV101" s="527"/>
      <c r="BW101" s="527"/>
      <c r="BX101" s="527"/>
      <c r="BY101" s="527"/>
      <c r="BZ101" s="527"/>
      <c r="CA101" s="527"/>
      <c r="CB101" s="527"/>
      <c r="CC101" s="527"/>
      <c r="CD101" s="545"/>
      <c r="CE101" s="527"/>
      <c r="CF101" s="527"/>
      <c r="CG101" s="527"/>
      <c r="CH101" s="527"/>
      <c r="CI101" s="527"/>
      <c r="CJ101" s="527"/>
      <c r="CK101" s="527"/>
      <c r="CL101" s="527"/>
      <c r="CM101" s="527"/>
      <c r="CN101" s="527"/>
      <c r="CO101" s="527"/>
      <c r="CP101" s="527"/>
      <c r="CQ101" s="527"/>
      <c r="CR101" s="527"/>
      <c r="CS101" s="527"/>
      <c r="CT101" s="527"/>
      <c r="CU101" s="527"/>
      <c r="CV101" s="527"/>
      <c r="CW101" s="527"/>
      <c r="CX101" s="527"/>
    </row>
    <row r="102" spans="30:102" s="39" customFormat="1" ht="20.100000000000001" customHeight="1" x14ac:dyDescent="0.25">
      <c r="AD102" s="585"/>
      <c r="AF102" s="585"/>
      <c r="AH102" s="585"/>
      <c r="AI102" s="585"/>
      <c r="AJ102" s="585"/>
      <c r="AK102" s="585"/>
      <c r="AL102" s="585"/>
      <c r="AM102" s="585"/>
      <c r="AN102" s="585"/>
      <c r="AP102" s="585"/>
      <c r="AQ102" s="585"/>
      <c r="AR102" s="585"/>
      <c r="AT102" s="585"/>
      <c r="AV102" s="533"/>
      <c r="AW102" s="533"/>
      <c r="AX102" s="533"/>
      <c r="AY102" s="533"/>
      <c r="AZ102" s="533"/>
      <c r="BA102" s="533"/>
      <c r="BB102" s="533"/>
      <c r="BC102" s="533"/>
      <c r="BD102" s="533"/>
      <c r="BE102" s="533"/>
      <c r="BF102" s="533"/>
      <c r="BG102" s="533"/>
      <c r="BH102" s="533"/>
      <c r="BJ102" s="527"/>
      <c r="BK102" s="527"/>
      <c r="BL102" s="178"/>
      <c r="BM102" s="527"/>
      <c r="BN102" s="527"/>
      <c r="BO102" s="527"/>
      <c r="BP102" s="527"/>
      <c r="BQ102" s="527"/>
      <c r="BR102" s="527"/>
      <c r="BS102" s="527"/>
      <c r="BT102" s="527"/>
      <c r="BU102" s="527"/>
      <c r="BV102" s="527"/>
      <c r="BW102" s="527"/>
      <c r="BX102" s="527"/>
      <c r="BY102" s="527"/>
      <c r="BZ102" s="527"/>
      <c r="CA102" s="527"/>
      <c r="CB102" s="527"/>
      <c r="CC102" s="527"/>
      <c r="CD102" s="545"/>
      <c r="CE102" s="527"/>
      <c r="CF102" s="527"/>
      <c r="CG102" s="527"/>
      <c r="CH102" s="527"/>
      <c r="CI102" s="527"/>
      <c r="CJ102" s="527"/>
      <c r="CK102" s="527"/>
      <c r="CL102" s="527"/>
      <c r="CM102" s="527"/>
      <c r="CN102" s="527"/>
      <c r="CO102" s="527"/>
      <c r="CP102" s="527"/>
      <c r="CQ102" s="527"/>
      <c r="CR102" s="527"/>
      <c r="CS102" s="527"/>
      <c r="CT102" s="527"/>
      <c r="CU102" s="527"/>
      <c r="CV102" s="527"/>
      <c r="CW102" s="527"/>
      <c r="CX102" s="527"/>
    </row>
    <row r="103" spans="30:102" s="39" customFormat="1" ht="20.100000000000001" customHeight="1" x14ac:dyDescent="0.25">
      <c r="AD103" s="585"/>
      <c r="AF103" s="585"/>
      <c r="AH103" s="585"/>
      <c r="AI103" s="585"/>
      <c r="AJ103" s="585"/>
      <c r="AK103" s="585"/>
      <c r="AL103" s="585"/>
      <c r="AM103" s="585"/>
      <c r="AN103" s="585"/>
      <c r="AP103" s="585"/>
      <c r="AQ103" s="585"/>
      <c r="AR103" s="585"/>
      <c r="AT103" s="585"/>
      <c r="AV103" s="533"/>
      <c r="AW103" s="533"/>
      <c r="AX103" s="533"/>
      <c r="AY103" s="533"/>
      <c r="AZ103" s="533"/>
      <c r="BA103" s="533"/>
      <c r="BB103" s="533"/>
      <c r="BC103" s="533"/>
      <c r="BD103" s="533"/>
      <c r="BE103" s="533"/>
      <c r="BF103" s="533"/>
      <c r="BG103" s="533"/>
      <c r="BH103" s="533"/>
      <c r="BJ103" s="527"/>
      <c r="BK103" s="527"/>
      <c r="BL103" s="178"/>
      <c r="BM103" s="527"/>
      <c r="BN103" s="527"/>
      <c r="BO103" s="527"/>
      <c r="BP103" s="527"/>
      <c r="BQ103" s="527"/>
      <c r="BR103" s="527"/>
      <c r="BS103" s="527"/>
      <c r="BT103" s="527"/>
      <c r="BU103" s="527"/>
      <c r="BV103" s="527"/>
      <c r="BW103" s="527"/>
      <c r="BX103" s="527"/>
      <c r="BY103" s="527"/>
      <c r="BZ103" s="527"/>
      <c r="CA103" s="527"/>
      <c r="CB103" s="527"/>
      <c r="CC103" s="527"/>
      <c r="CD103" s="545"/>
      <c r="CE103" s="527"/>
      <c r="CF103" s="527"/>
      <c r="CG103" s="527"/>
      <c r="CH103" s="527"/>
      <c r="CI103" s="527"/>
      <c r="CJ103" s="527"/>
      <c r="CK103" s="527"/>
      <c r="CL103" s="527"/>
      <c r="CM103" s="527"/>
      <c r="CN103" s="527"/>
      <c r="CO103" s="527"/>
      <c r="CP103" s="527"/>
      <c r="CQ103" s="527"/>
      <c r="CR103" s="527"/>
      <c r="CS103" s="527"/>
      <c r="CT103" s="527"/>
      <c r="CU103" s="527"/>
      <c r="CV103" s="527"/>
      <c r="CW103" s="527"/>
      <c r="CX103" s="527"/>
    </row>
    <row r="104" spans="30:102" s="39" customFormat="1" ht="20.100000000000001" customHeight="1" x14ac:dyDescent="0.25">
      <c r="AD104" s="585"/>
      <c r="AF104" s="585"/>
      <c r="AH104" s="585"/>
      <c r="AI104" s="585"/>
      <c r="AJ104" s="585"/>
      <c r="AK104" s="585"/>
      <c r="AL104" s="585"/>
      <c r="AM104" s="585"/>
      <c r="AN104" s="585"/>
      <c r="AP104" s="585"/>
      <c r="AQ104" s="585"/>
      <c r="AR104" s="585"/>
      <c r="AT104" s="585"/>
      <c r="AV104" s="533"/>
      <c r="AW104" s="533"/>
      <c r="AX104" s="533"/>
      <c r="AY104" s="533"/>
      <c r="AZ104" s="533"/>
      <c r="BA104" s="533"/>
      <c r="BB104" s="533"/>
      <c r="BC104" s="533"/>
      <c r="BD104" s="533"/>
      <c r="BE104" s="533"/>
      <c r="BF104" s="533"/>
      <c r="BG104" s="533"/>
      <c r="BH104" s="533"/>
      <c r="BJ104" s="527"/>
      <c r="BK104" s="527"/>
      <c r="BL104" s="178"/>
      <c r="BM104" s="527"/>
      <c r="BN104" s="527"/>
      <c r="BO104" s="527"/>
      <c r="BP104" s="527"/>
      <c r="BQ104" s="527"/>
      <c r="BR104" s="527"/>
      <c r="BS104" s="527"/>
      <c r="BT104" s="527"/>
      <c r="BU104" s="527"/>
      <c r="BV104" s="527"/>
      <c r="BW104" s="527"/>
      <c r="BX104" s="527"/>
      <c r="BY104" s="527"/>
      <c r="BZ104" s="527"/>
      <c r="CA104" s="527"/>
      <c r="CB104" s="527"/>
      <c r="CC104" s="527"/>
      <c r="CD104" s="545"/>
      <c r="CE104" s="527"/>
      <c r="CF104" s="527"/>
      <c r="CG104" s="527"/>
      <c r="CH104" s="527"/>
      <c r="CI104" s="527"/>
      <c r="CJ104" s="527"/>
      <c r="CK104" s="527"/>
      <c r="CL104" s="527"/>
      <c r="CM104" s="527"/>
      <c r="CN104" s="527"/>
      <c r="CO104" s="527"/>
      <c r="CP104" s="527"/>
      <c r="CQ104" s="527"/>
      <c r="CR104" s="527"/>
      <c r="CS104" s="527"/>
      <c r="CT104" s="527"/>
      <c r="CU104" s="527"/>
      <c r="CV104" s="527"/>
      <c r="CW104" s="527"/>
      <c r="CX104" s="527"/>
    </row>
    <row r="105" spans="30:102" s="39" customFormat="1" ht="20.100000000000001" customHeight="1" x14ac:dyDescent="0.25">
      <c r="AD105" s="585"/>
      <c r="AF105" s="585"/>
      <c r="AH105" s="585"/>
      <c r="AI105" s="585"/>
      <c r="AJ105" s="585"/>
      <c r="AK105" s="585"/>
      <c r="AL105" s="585"/>
      <c r="AM105" s="585"/>
      <c r="AN105" s="585"/>
      <c r="AP105" s="585"/>
      <c r="AQ105" s="585"/>
      <c r="AR105" s="585"/>
      <c r="AT105" s="585"/>
      <c r="AV105" s="533"/>
      <c r="AW105" s="533"/>
      <c r="AX105" s="533"/>
      <c r="AY105" s="533"/>
      <c r="AZ105" s="533"/>
      <c r="BA105" s="533"/>
      <c r="BB105" s="533"/>
      <c r="BC105" s="533"/>
      <c r="BD105" s="533"/>
      <c r="BE105" s="533"/>
      <c r="BF105" s="533"/>
      <c r="BG105" s="533"/>
      <c r="BH105" s="533"/>
      <c r="BJ105" s="527"/>
      <c r="BK105" s="527"/>
      <c r="BL105" s="178"/>
      <c r="BM105" s="527"/>
      <c r="BN105" s="527"/>
      <c r="BO105" s="527"/>
      <c r="BP105" s="527"/>
      <c r="BQ105" s="527"/>
      <c r="BR105" s="527"/>
      <c r="BS105" s="527"/>
      <c r="BT105" s="527"/>
      <c r="BU105" s="527"/>
      <c r="BV105" s="527"/>
      <c r="BW105" s="527"/>
      <c r="BX105" s="527"/>
      <c r="BY105" s="527"/>
      <c r="BZ105" s="527"/>
      <c r="CA105" s="527"/>
      <c r="CB105" s="527"/>
      <c r="CC105" s="527"/>
      <c r="CD105" s="545"/>
      <c r="CE105" s="527"/>
      <c r="CF105" s="527"/>
      <c r="CG105" s="527"/>
      <c r="CH105" s="527"/>
      <c r="CI105" s="527"/>
      <c r="CJ105" s="527"/>
      <c r="CK105" s="527"/>
      <c r="CL105" s="527"/>
      <c r="CM105" s="527"/>
      <c r="CN105" s="527"/>
      <c r="CO105" s="527"/>
      <c r="CP105" s="527"/>
      <c r="CQ105" s="527"/>
      <c r="CR105" s="527"/>
      <c r="CS105" s="527"/>
      <c r="CT105" s="527"/>
      <c r="CU105" s="527"/>
      <c r="CV105" s="527"/>
      <c r="CW105" s="527"/>
      <c r="CX105" s="527"/>
    </row>
    <row r="106" spans="30:102" s="39" customFormat="1" ht="20.100000000000001" customHeight="1" x14ac:dyDescent="0.25">
      <c r="AD106" s="585"/>
      <c r="AF106" s="585"/>
      <c r="AH106" s="585"/>
      <c r="AI106" s="585"/>
      <c r="AJ106" s="585"/>
      <c r="AK106" s="585"/>
      <c r="AL106" s="585"/>
      <c r="AM106" s="585"/>
      <c r="AN106" s="585"/>
      <c r="AP106" s="585"/>
      <c r="AQ106" s="585"/>
      <c r="AR106" s="585"/>
      <c r="AT106" s="585"/>
      <c r="AV106" s="533"/>
      <c r="AW106" s="533"/>
      <c r="AX106" s="533"/>
      <c r="AY106" s="533"/>
      <c r="AZ106" s="533"/>
      <c r="BA106" s="533"/>
      <c r="BB106" s="533"/>
      <c r="BC106" s="533"/>
      <c r="BD106" s="533"/>
      <c r="BE106" s="533"/>
      <c r="BF106" s="533"/>
      <c r="BG106" s="533"/>
      <c r="BH106" s="533"/>
      <c r="BJ106" s="527"/>
      <c r="BK106" s="527"/>
      <c r="BL106" s="178"/>
      <c r="BM106" s="527"/>
      <c r="BN106" s="527"/>
      <c r="BO106" s="527"/>
      <c r="BP106" s="527"/>
      <c r="BQ106" s="527"/>
      <c r="BR106" s="527"/>
      <c r="BS106" s="527"/>
      <c r="BT106" s="527"/>
      <c r="BU106" s="527"/>
      <c r="BV106" s="527"/>
      <c r="BW106" s="527"/>
      <c r="BX106" s="527"/>
      <c r="BY106" s="527"/>
      <c r="BZ106" s="527"/>
      <c r="CA106" s="527"/>
      <c r="CB106" s="527"/>
      <c r="CC106" s="527"/>
      <c r="CD106" s="545"/>
      <c r="CE106" s="527"/>
      <c r="CF106" s="527"/>
      <c r="CG106" s="527"/>
      <c r="CH106" s="527"/>
      <c r="CI106" s="527"/>
      <c r="CJ106" s="527"/>
      <c r="CK106" s="527"/>
      <c r="CL106" s="527"/>
      <c r="CM106" s="527"/>
      <c r="CN106" s="527"/>
      <c r="CO106" s="527"/>
      <c r="CP106" s="527"/>
      <c r="CQ106" s="527"/>
      <c r="CR106" s="527"/>
      <c r="CS106" s="527"/>
      <c r="CT106" s="527"/>
      <c r="CU106" s="527"/>
      <c r="CV106" s="527"/>
      <c r="CW106" s="527"/>
      <c r="CX106" s="527"/>
    </row>
    <row r="107" spans="30:102" s="39" customFormat="1" ht="20.100000000000001" customHeight="1" x14ac:dyDescent="0.25">
      <c r="AD107" s="585"/>
      <c r="AF107" s="585"/>
      <c r="AH107" s="585"/>
      <c r="AI107" s="585"/>
      <c r="AJ107" s="585"/>
      <c r="AK107" s="585"/>
      <c r="AL107" s="585"/>
      <c r="AM107" s="585"/>
      <c r="AN107" s="585"/>
      <c r="AP107" s="585"/>
      <c r="AQ107" s="585"/>
      <c r="AR107" s="585"/>
      <c r="AT107" s="585"/>
      <c r="AV107" s="533"/>
      <c r="AW107" s="533"/>
      <c r="AX107" s="533"/>
      <c r="AY107" s="533"/>
      <c r="AZ107" s="533"/>
      <c r="BA107" s="533"/>
      <c r="BB107" s="533"/>
      <c r="BC107" s="533"/>
      <c r="BD107" s="533"/>
      <c r="BE107" s="533"/>
      <c r="BF107" s="533"/>
      <c r="BG107" s="533"/>
      <c r="BH107" s="533"/>
      <c r="BJ107" s="527"/>
      <c r="BK107" s="527"/>
      <c r="BL107" s="178"/>
      <c r="BM107" s="527"/>
      <c r="BN107" s="527"/>
      <c r="BO107" s="527"/>
      <c r="BP107" s="527"/>
      <c r="BQ107" s="527"/>
      <c r="BR107" s="527"/>
      <c r="BS107" s="527"/>
      <c r="BT107" s="527"/>
      <c r="BU107" s="527"/>
      <c r="BV107" s="527"/>
      <c r="BW107" s="527"/>
      <c r="BX107" s="527"/>
      <c r="BY107" s="527"/>
      <c r="BZ107" s="527"/>
      <c r="CA107" s="527"/>
      <c r="CB107" s="527"/>
      <c r="CC107" s="527"/>
      <c r="CD107" s="545"/>
      <c r="CE107" s="527"/>
      <c r="CF107" s="527"/>
      <c r="CG107" s="527"/>
      <c r="CH107" s="527"/>
      <c r="CI107" s="527"/>
      <c r="CJ107" s="527"/>
      <c r="CK107" s="527"/>
      <c r="CL107" s="527"/>
      <c r="CM107" s="527"/>
      <c r="CN107" s="527"/>
      <c r="CO107" s="527"/>
      <c r="CP107" s="527"/>
      <c r="CQ107" s="527"/>
      <c r="CR107" s="527"/>
      <c r="CS107" s="527"/>
      <c r="CT107" s="527"/>
      <c r="CU107" s="527"/>
      <c r="CV107" s="527"/>
      <c r="CW107" s="527"/>
      <c r="CX107" s="527"/>
    </row>
    <row r="108" spans="30:102" s="39" customFormat="1" ht="20.100000000000001" customHeight="1" x14ac:dyDescent="0.25">
      <c r="AD108" s="585"/>
      <c r="AF108" s="585"/>
      <c r="AH108" s="585"/>
      <c r="AI108" s="585"/>
      <c r="AJ108" s="585"/>
      <c r="AK108" s="585"/>
      <c r="AL108" s="585"/>
      <c r="AM108" s="585"/>
      <c r="AN108" s="585"/>
      <c r="AP108" s="585"/>
      <c r="AQ108" s="585"/>
      <c r="AR108" s="585"/>
      <c r="AT108" s="585"/>
      <c r="AV108" s="533"/>
      <c r="AW108" s="533"/>
      <c r="AX108" s="533"/>
      <c r="AY108" s="533"/>
      <c r="AZ108" s="533"/>
      <c r="BA108" s="533"/>
      <c r="BB108" s="533"/>
      <c r="BC108" s="533"/>
      <c r="BD108" s="533"/>
      <c r="BE108" s="533"/>
      <c r="BF108" s="533"/>
      <c r="BG108" s="533"/>
      <c r="BH108" s="533"/>
      <c r="BJ108" s="527"/>
      <c r="BK108" s="527"/>
      <c r="BL108" s="178"/>
      <c r="BM108" s="527"/>
      <c r="BN108" s="527"/>
      <c r="BO108" s="527"/>
      <c r="BP108" s="527"/>
      <c r="BQ108" s="527"/>
      <c r="BR108" s="527"/>
      <c r="BS108" s="527"/>
      <c r="BT108" s="527"/>
      <c r="BU108" s="527"/>
      <c r="BV108" s="527"/>
      <c r="BW108" s="527"/>
      <c r="BX108" s="527"/>
      <c r="BY108" s="527"/>
      <c r="BZ108" s="527"/>
      <c r="CA108" s="527"/>
      <c r="CB108" s="527"/>
      <c r="CC108" s="527"/>
      <c r="CD108" s="545"/>
      <c r="CE108" s="527"/>
      <c r="CF108" s="527"/>
      <c r="CG108" s="527"/>
      <c r="CH108" s="527"/>
      <c r="CI108" s="527"/>
      <c r="CJ108" s="527"/>
      <c r="CK108" s="527"/>
      <c r="CL108" s="527"/>
      <c r="CM108" s="527"/>
      <c r="CN108" s="527"/>
      <c r="CO108" s="527"/>
      <c r="CP108" s="527"/>
      <c r="CQ108" s="527"/>
      <c r="CR108" s="527"/>
      <c r="CS108" s="527"/>
      <c r="CT108" s="527"/>
      <c r="CU108" s="527"/>
      <c r="CV108" s="527"/>
      <c r="CW108" s="527"/>
      <c r="CX108" s="527"/>
    </row>
    <row r="109" spans="30:102" s="39" customFormat="1" ht="20.100000000000001" customHeight="1" x14ac:dyDescent="0.25">
      <c r="AD109" s="585"/>
      <c r="AF109" s="585"/>
      <c r="AH109" s="585"/>
      <c r="AI109" s="585"/>
      <c r="AJ109" s="585"/>
      <c r="AK109" s="585"/>
      <c r="AL109" s="585"/>
      <c r="AM109" s="585"/>
      <c r="AN109" s="585"/>
      <c r="AP109" s="585"/>
      <c r="AQ109" s="585"/>
      <c r="AR109" s="585"/>
      <c r="AT109" s="585"/>
      <c r="AV109" s="533"/>
      <c r="AW109" s="533"/>
      <c r="AX109" s="533"/>
      <c r="AY109" s="533"/>
      <c r="AZ109" s="533"/>
      <c r="BA109" s="533"/>
      <c r="BB109" s="533"/>
      <c r="BC109" s="533"/>
      <c r="BD109" s="533"/>
      <c r="BE109" s="533"/>
      <c r="BF109" s="533"/>
      <c r="BG109" s="533"/>
      <c r="BH109" s="533"/>
      <c r="BJ109" s="527"/>
      <c r="BK109" s="527"/>
      <c r="BL109" s="178"/>
      <c r="BM109" s="527"/>
      <c r="BN109" s="527"/>
      <c r="BO109" s="527"/>
      <c r="BP109" s="527"/>
      <c r="BQ109" s="527"/>
      <c r="BR109" s="527"/>
      <c r="BS109" s="527"/>
      <c r="BT109" s="527"/>
      <c r="BU109" s="527"/>
      <c r="BV109" s="527"/>
      <c r="BW109" s="527"/>
      <c r="BX109" s="527"/>
      <c r="BY109" s="527"/>
      <c r="BZ109" s="527"/>
      <c r="CA109" s="527"/>
      <c r="CB109" s="527"/>
      <c r="CC109" s="527"/>
      <c r="CD109" s="545"/>
      <c r="CE109" s="527"/>
      <c r="CF109" s="527"/>
      <c r="CG109" s="527"/>
      <c r="CH109" s="527"/>
      <c r="CI109" s="527"/>
      <c r="CJ109" s="527"/>
      <c r="CK109" s="527"/>
      <c r="CL109" s="527"/>
      <c r="CM109" s="527"/>
      <c r="CN109" s="527"/>
      <c r="CO109" s="527"/>
      <c r="CP109" s="527"/>
      <c r="CQ109" s="527"/>
      <c r="CR109" s="527"/>
      <c r="CS109" s="527"/>
      <c r="CT109" s="527"/>
      <c r="CU109" s="527"/>
      <c r="CV109" s="527"/>
      <c r="CW109" s="527"/>
      <c r="CX109" s="527"/>
    </row>
    <row r="110" spans="30:102" s="39" customFormat="1" ht="20.100000000000001" customHeight="1" x14ac:dyDescent="0.25">
      <c r="AD110" s="585"/>
      <c r="AF110" s="585"/>
      <c r="AH110" s="585"/>
      <c r="AI110" s="585"/>
      <c r="AJ110" s="585"/>
      <c r="AK110" s="585"/>
      <c r="AL110" s="585"/>
      <c r="AM110" s="585"/>
      <c r="AN110" s="585"/>
      <c r="AP110" s="585"/>
      <c r="AQ110" s="585"/>
      <c r="AR110" s="585"/>
      <c r="AT110" s="585"/>
      <c r="AV110" s="533"/>
      <c r="AW110" s="533"/>
      <c r="AX110" s="533"/>
      <c r="AY110" s="533"/>
      <c r="AZ110" s="533"/>
      <c r="BA110" s="533"/>
      <c r="BB110" s="533"/>
      <c r="BC110" s="533"/>
      <c r="BD110" s="533"/>
      <c r="BE110" s="533"/>
      <c r="BF110" s="533"/>
      <c r="BG110" s="533"/>
      <c r="BH110" s="533"/>
      <c r="BJ110" s="527"/>
      <c r="BK110" s="527"/>
      <c r="BL110" s="178"/>
      <c r="BM110" s="527"/>
      <c r="BN110" s="527"/>
      <c r="BO110" s="527"/>
      <c r="BP110" s="527"/>
      <c r="BQ110" s="527"/>
      <c r="BR110" s="527"/>
      <c r="BS110" s="527"/>
      <c r="BT110" s="527"/>
      <c r="BU110" s="527"/>
      <c r="BV110" s="527"/>
      <c r="BW110" s="527"/>
      <c r="BX110" s="527"/>
      <c r="BY110" s="527"/>
      <c r="BZ110" s="527"/>
      <c r="CA110" s="527"/>
      <c r="CB110" s="527"/>
      <c r="CC110" s="527"/>
      <c r="CD110" s="545"/>
      <c r="CE110" s="527"/>
      <c r="CF110" s="527"/>
      <c r="CG110" s="527"/>
      <c r="CH110" s="527"/>
      <c r="CI110" s="527"/>
      <c r="CJ110" s="527"/>
      <c r="CK110" s="527"/>
      <c r="CL110" s="527"/>
      <c r="CM110" s="527"/>
      <c r="CN110" s="527"/>
      <c r="CO110" s="527"/>
      <c r="CP110" s="527"/>
      <c r="CQ110" s="527"/>
      <c r="CR110" s="527"/>
      <c r="CS110" s="527"/>
      <c r="CT110" s="527"/>
      <c r="CU110" s="527"/>
      <c r="CV110" s="527"/>
      <c r="CW110" s="527"/>
      <c r="CX110" s="527"/>
    </row>
    <row r="111" spans="30:102" s="39" customFormat="1" ht="20.100000000000001" customHeight="1" x14ac:dyDescent="0.25">
      <c r="AD111" s="585"/>
      <c r="AF111" s="585"/>
      <c r="AH111" s="585"/>
      <c r="AI111" s="585"/>
      <c r="AJ111" s="585"/>
      <c r="AK111" s="585"/>
      <c r="AL111" s="585"/>
      <c r="AM111" s="585"/>
      <c r="AN111" s="585"/>
      <c r="AP111" s="585"/>
      <c r="AQ111" s="585"/>
      <c r="AR111" s="585"/>
      <c r="AT111" s="585"/>
      <c r="AV111" s="533"/>
      <c r="AW111" s="533"/>
      <c r="AX111" s="533"/>
      <c r="AY111" s="533"/>
      <c r="AZ111" s="533"/>
      <c r="BA111" s="533"/>
      <c r="BB111" s="533"/>
      <c r="BC111" s="533"/>
      <c r="BD111" s="533"/>
      <c r="BE111" s="533"/>
      <c r="BF111" s="533"/>
      <c r="BG111" s="533"/>
      <c r="BH111" s="533"/>
      <c r="BJ111" s="527"/>
      <c r="BK111" s="527"/>
      <c r="BL111" s="178"/>
      <c r="BM111" s="527"/>
      <c r="BN111" s="527"/>
      <c r="BO111" s="527"/>
      <c r="BP111" s="527"/>
      <c r="BQ111" s="527"/>
      <c r="BR111" s="527"/>
      <c r="BS111" s="527"/>
      <c r="BT111" s="527"/>
      <c r="BU111" s="527"/>
      <c r="BV111" s="527"/>
      <c r="BW111" s="527"/>
      <c r="BX111" s="527"/>
      <c r="BY111" s="527"/>
      <c r="BZ111" s="527"/>
      <c r="CA111" s="527"/>
      <c r="CB111" s="527"/>
      <c r="CC111" s="527"/>
      <c r="CD111" s="545"/>
      <c r="CE111" s="527"/>
      <c r="CF111" s="527"/>
      <c r="CG111" s="527"/>
      <c r="CH111" s="527"/>
      <c r="CI111" s="527"/>
      <c r="CJ111" s="527"/>
      <c r="CK111" s="527"/>
      <c r="CL111" s="527"/>
      <c r="CM111" s="527"/>
      <c r="CN111" s="527"/>
      <c r="CO111" s="527"/>
      <c r="CP111" s="527"/>
      <c r="CQ111" s="527"/>
      <c r="CR111" s="527"/>
      <c r="CS111" s="527"/>
      <c r="CT111" s="527"/>
      <c r="CU111" s="527"/>
      <c r="CV111" s="527"/>
      <c r="CW111" s="527"/>
      <c r="CX111" s="527"/>
    </row>
    <row r="112" spans="30:102" s="39" customFormat="1" ht="20.100000000000001" customHeight="1" x14ac:dyDescent="0.25">
      <c r="AD112" s="585"/>
      <c r="AF112" s="585"/>
      <c r="AH112" s="585"/>
      <c r="AI112" s="585"/>
      <c r="AJ112" s="585"/>
      <c r="AK112" s="585"/>
      <c r="AL112" s="585"/>
      <c r="AM112" s="585"/>
      <c r="AN112" s="585"/>
      <c r="AP112" s="585"/>
      <c r="AQ112" s="585"/>
      <c r="AR112" s="585"/>
      <c r="AT112" s="585"/>
      <c r="AV112" s="533"/>
      <c r="AW112" s="533"/>
      <c r="AX112" s="533"/>
      <c r="AY112" s="533"/>
      <c r="AZ112" s="533"/>
      <c r="BA112" s="533"/>
      <c r="BB112" s="533"/>
      <c r="BC112" s="533"/>
      <c r="BD112" s="533"/>
      <c r="BE112" s="533"/>
      <c r="BF112" s="533"/>
      <c r="BG112" s="533"/>
      <c r="BH112" s="533"/>
      <c r="BJ112" s="527"/>
      <c r="BK112" s="527"/>
      <c r="BL112" s="178"/>
      <c r="BM112" s="527"/>
      <c r="BN112" s="527"/>
      <c r="BO112" s="527"/>
      <c r="BP112" s="527"/>
      <c r="BQ112" s="527"/>
      <c r="BR112" s="527"/>
      <c r="BS112" s="527"/>
      <c r="BT112" s="527"/>
      <c r="BU112" s="527"/>
      <c r="BV112" s="527"/>
      <c r="BW112" s="527"/>
      <c r="BX112" s="527"/>
      <c r="BY112" s="527"/>
      <c r="BZ112" s="527"/>
      <c r="CA112" s="527"/>
      <c r="CB112" s="527"/>
      <c r="CC112" s="527"/>
      <c r="CD112" s="545"/>
      <c r="CE112" s="527"/>
      <c r="CF112" s="527"/>
      <c r="CG112" s="527"/>
      <c r="CH112" s="527"/>
      <c r="CI112" s="527"/>
      <c r="CJ112" s="527"/>
      <c r="CK112" s="527"/>
      <c r="CL112" s="527"/>
      <c r="CM112" s="527"/>
      <c r="CN112" s="527"/>
      <c r="CO112" s="527"/>
      <c r="CP112" s="527"/>
      <c r="CQ112" s="527"/>
      <c r="CR112" s="527"/>
      <c r="CS112" s="527"/>
      <c r="CT112" s="527"/>
      <c r="CU112" s="527"/>
      <c r="CV112" s="527"/>
      <c r="CW112" s="527"/>
      <c r="CX112" s="527"/>
    </row>
    <row r="113" spans="30:102" s="39" customFormat="1" ht="20.100000000000001" customHeight="1" x14ac:dyDescent="0.25">
      <c r="AD113" s="585"/>
      <c r="AF113" s="585"/>
      <c r="AH113" s="585"/>
      <c r="AI113" s="585"/>
      <c r="AJ113" s="585"/>
      <c r="AK113" s="585"/>
      <c r="AL113" s="585"/>
      <c r="AM113" s="585"/>
      <c r="AN113" s="585"/>
      <c r="AP113" s="585"/>
      <c r="AQ113" s="585"/>
      <c r="AR113" s="585"/>
      <c r="AT113" s="585"/>
      <c r="AV113" s="533"/>
      <c r="AW113" s="533"/>
      <c r="AX113" s="533"/>
      <c r="AY113" s="533"/>
      <c r="AZ113" s="533"/>
      <c r="BA113" s="533"/>
      <c r="BB113" s="533"/>
      <c r="BC113" s="533"/>
      <c r="BD113" s="533"/>
      <c r="BE113" s="533"/>
      <c r="BF113" s="533"/>
      <c r="BG113" s="533"/>
      <c r="BH113" s="533"/>
      <c r="BJ113" s="527"/>
      <c r="BK113" s="527"/>
      <c r="BL113" s="178"/>
      <c r="BM113" s="527"/>
      <c r="BN113" s="527"/>
      <c r="BO113" s="527"/>
      <c r="BP113" s="527"/>
      <c r="BQ113" s="527"/>
      <c r="BR113" s="527"/>
      <c r="BS113" s="527"/>
      <c r="BT113" s="527"/>
      <c r="BU113" s="527"/>
      <c r="BV113" s="527"/>
      <c r="BW113" s="527"/>
      <c r="BX113" s="527"/>
      <c r="BY113" s="527"/>
      <c r="BZ113" s="527"/>
      <c r="CA113" s="527"/>
      <c r="CB113" s="527"/>
      <c r="CC113" s="527"/>
      <c r="CD113" s="545"/>
      <c r="CE113" s="527"/>
      <c r="CF113" s="527"/>
      <c r="CG113" s="527"/>
      <c r="CH113" s="527"/>
      <c r="CI113" s="527"/>
      <c r="CJ113" s="527"/>
      <c r="CK113" s="527"/>
      <c r="CL113" s="527"/>
      <c r="CM113" s="527"/>
      <c r="CN113" s="527"/>
      <c r="CO113" s="527"/>
      <c r="CP113" s="527"/>
      <c r="CQ113" s="527"/>
      <c r="CR113" s="527"/>
      <c r="CS113" s="527"/>
      <c r="CT113" s="527"/>
      <c r="CU113" s="527"/>
      <c r="CV113" s="527"/>
      <c r="CW113" s="527"/>
      <c r="CX113" s="527"/>
    </row>
    <row r="114" spans="30:102" s="39" customFormat="1" ht="20.100000000000001" customHeight="1" x14ac:dyDescent="0.25">
      <c r="AD114" s="585"/>
      <c r="AF114" s="585"/>
      <c r="AH114" s="585"/>
      <c r="AI114" s="585"/>
      <c r="AJ114" s="585"/>
      <c r="AK114" s="585"/>
      <c r="AL114" s="585"/>
      <c r="AM114" s="585"/>
      <c r="AN114" s="585"/>
      <c r="AP114" s="585"/>
      <c r="AQ114" s="585"/>
      <c r="AR114" s="585"/>
      <c r="AT114" s="585"/>
      <c r="AV114" s="533"/>
      <c r="AW114" s="533"/>
      <c r="AX114" s="533"/>
      <c r="AY114" s="533"/>
      <c r="AZ114" s="533"/>
      <c r="BA114" s="533"/>
      <c r="BB114" s="533"/>
      <c r="BC114" s="533"/>
      <c r="BD114" s="533"/>
      <c r="BE114" s="533"/>
      <c r="BF114" s="533"/>
      <c r="BG114" s="533"/>
      <c r="BH114" s="533"/>
      <c r="BJ114" s="527"/>
      <c r="BK114" s="527"/>
      <c r="BL114" s="178"/>
      <c r="BM114" s="527"/>
      <c r="BN114" s="527"/>
      <c r="BO114" s="527"/>
      <c r="BP114" s="527"/>
      <c r="BQ114" s="527"/>
      <c r="BR114" s="527"/>
      <c r="BS114" s="527"/>
      <c r="BT114" s="527"/>
      <c r="BU114" s="527"/>
      <c r="BV114" s="527"/>
      <c r="BW114" s="527"/>
      <c r="BX114" s="527"/>
      <c r="BY114" s="527"/>
      <c r="BZ114" s="527"/>
      <c r="CA114" s="527"/>
      <c r="CB114" s="527"/>
      <c r="CC114" s="527"/>
      <c r="CD114" s="545"/>
      <c r="CE114" s="527"/>
      <c r="CF114" s="527"/>
      <c r="CG114" s="527"/>
      <c r="CH114" s="527"/>
      <c r="CI114" s="527"/>
      <c r="CJ114" s="527"/>
      <c r="CK114" s="527"/>
      <c r="CL114" s="527"/>
      <c r="CM114" s="527"/>
      <c r="CN114" s="527"/>
      <c r="CO114" s="527"/>
      <c r="CP114" s="527"/>
      <c r="CQ114" s="527"/>
      <c r="CR114" s="527"/>
      <c r="CS114" s="527"/>
      <c r="CT114" s="527"/>
      <c r="CU114" s="527"/>
      <c r="CV114" s="527"/>
      <c r="CW114" s="527"/>
      <c r="CX114" s="527"/>
    </row>
    <row r="115" spans="30:102" s="39" customFormat="1" ht="20.100000000000001" customHeight="1" x14ac:dyDescent="0.25">
      <c r="AD115" s="585"/>
      <c r="AF115" s="585"/>
      <c r="AH115" s="585"/>
      <c r="AI115" s="585"/>
      <c r="AJ115" s="585"/>
      <c r="AK115" s="585"/>
      <c r="AL115" s="585"/>
      <c r="AM115" s="585"/>
      <c r="AN115" s="585"/>
      <c r="AP115" s="585"/>
      <c r="AQ115" s="585"/>
      <c r="AR115" s="585"/>
      <c r="AT115" s="585"/>
      <c r="AV115" s="533"/>
      <c r="AW115" s="533"/>
      <c r="AX115" s="533"/>
      <c r="AY115" s="533"/>
      <c r="AZ115" s="533"/>
      <c r="BA115" s="533"/>
      <c r="BB115" s="533"/>
      <c r="BC115" s="533"/>
      <c r="BD115" s="533"/>
      <c r="BE115" s="533"/>
      <c r="BF115" s="533"/>
      <c r="BG115" s="533"/>
      <c r="BH115" s="533"/>
      <c r="BJ115" s="527"/>
      <c r="BK115" s="527"/>
      <c r="BL115" s="178"/>
      <c r="BM115" s="527"/>
      <c r="BN115" s="527"/>
      <c r="BO115" s="527"/>
      <c r="BP115" s="527"/>
      <c r="BQ115" s="527"/>
      <c r="BR115" s="527"/>
      <c r="BS115" s="527"/>
      <c r="BT115" s="527"/>
      <c r="BU115" s="527"/>
      <c r="BV115" s="527"/>
      <c r="BW115" s="527"/>
      <c r="BX115" s="527"/>
      <c r="BY115" s="527"/>
      <c r="BZ115" s="527"/>
      <c r="CA115" s="527"/>
      <c r="CB115" s="527"/>
      <c r="CC115" s="527"/>
      <c r="CD115" s="545"/>
      <c r="CE115" s="527"/>
      <c r="CF115" s="527"/>
      <c r="CG115" s="527"/>
      <c r="CH115" s="527"/>
      <c r="CI115" s="527"/>
      <c r="CJ115" s="527"/>
      <c r="CK115" s="527"/>
      <c r="CL115" s="527"/>
      <c r="CM115" s="527"/>
      <c r="CN115" s="527"/>
      <c r="CO115" s="527"/>
      <c r="CP115" s="527"/>
      <c r="CQ115" s="527"/>
      <c r="CR115" s="527"/>
      <c r="CS115" s="527"/>
      <c r="CT115" s="527"/>
      <c r="CU115" s="527"/>
      <c r="CV115" s="527"/>
      <c r="CW115" s="527"/>
      <c r="CX115" s="527"/>
    </row>
    <row r="116" spans="30:102" s="39" customFormat="1" ht="20.100000000000001" customHeight="1" x14ac:dyDescent="0.25">
      <c r="AD116" s="585"/>
      <c r="AF116" s="585"/>
      <c r="AH116" s="585"/>
      <c r="AI116" s="585"/>
      <c r="AJ116" s="585"/>
      <c r="AK116" s="585"/>
      <c r="AL116" s="585"/>
      <c r="AM116" s="585"/>
      <c r="AN116" s="585"/>
      <c r="AP116" s="585"/>
      <c r="AQ116" s="585"/>
      <c r="AR116" s="585"/>
      <c r="AT116" s="585"/>
      <c r="AV116" s="533"/>
      <c r="AW116" s="533"/>
      <c r="AX116" s="533"/>
      <c r="AY116" s="533"/>
      <c r="AZ116" s="533"/>
      <c r="BA116" s="533"/>
      <c r="BB116" s="533"/>
      <c r="BC116" s="533"/>
      <c r="BD116" s="533"/>
      <c r="BE116" s="533"/>
      <c r="BF116" s="533"/>
      <c r="BG116" s="533"/>
      <c r="BH116" s="533"/>
      <c r="BJ116" s="527"/>
      <c r="BK116" s="527"/>
      <c r="BL116" s="178"/>
      <c r="BM116" s="527"/>
      <c r="BN116" s="527"/>
      <c r="BO116" s="527"/>
      <c r="BP116" s="527"/>
      <c r="BQ116" s="527"/>
      <c r="BR116" s="527"/>
      <c r="BS116" s="527"/>
      <c r="BT116" s="527"/>
      <c r="BU116" s="527"/>
      <c r="BV116" s="527"/>
      <c r="BW116" s="527"/>
      <c r="BX116" s="527"/>
      <c r="BY116" s="527"/>
      <c r="BZ116" s="527"/>
      <c r="CA116" s="527"/>
      <c r="CB116" s="527"/>
      <c r="CC116" s="527"/>
      <c r="CD116" s="545"/>
      <c r="CE116" s="527"/>
      <c r="CF116" s="527"/>
      <c r="CG116" s="527"/>
      <c r="CH116" s="527"/>
      <c r="CI116" s="527"/>
      <c r="CJ116" s="527"/>
      <c r="CK116" s="527"/>
      <c r="CL116" s="527"/>
      <c r="CM116" s="527"/>
      <c r="CN116" s="527"/>
      <c r="CO116" s="527"/>
      <c r="CP116" s="527"/>
      <c r="CQ116" s="527"/>
      <c r="CR116" s="527"/>
      <c r="CS116" s="527"/>
      <c r="CT116" s="527"/>
      <c r="CU116" s="527"/>
      <c r="CV116" s="527"/>
      <c r="CW116" s="527"/>
      <c r="CX116" s="527"/>
    </row>
    <row r="117" spans="30:102" s="39" customFormat="1" ht="20.100000000000001" customHeight="1" x14ac:dyDescent="0.25">
      <c r="AD117" s="585"/>
      <c r="AF117" s="585"/>
      <c r="AH117" s="585"/>
      <c r="AI117" s="585"/>
      <c r="AJ117" s="585"/>
      <c r="AK117" s="585"/>
      <c r="AL117" s="585"/>
      <c r="AM117" s="585"/>
      <c r="AN117" s="585"/>
      <c r="AP117" s="585"/>
      <c r="AQ117" s="585"/>
      <c r="AR117" s="585"/>
      <c r="AT117" s="585"/>
      <c r="AV117" s="533"/>
      <c r="AW117" s="533"/>
      <c r="AX117" s="533"/>
      <c r="AY117" s="533"/>
      <c r="AZ117" s="533"/>
      <c r="BA117" s="533"/>
      <c r="BB117" s="533"/>
      <c r="BC117" s="533"/>
      <c r="BD117" s="533"/>
      <c r="BE117" s="533"/>
      <c r="BF117" s="533"/>
      <c r="BG117" s="533"/>
      <c r="BH117" s="533"/>
      <c r="BJ117" s="527"/>
      <c r="BK117" s="527"/>
      <c r="BL117" s="178"/>
      <c r="BM117" s="527"/>
      <c r="BN117" s="527"/>
      <c r="BO117" s="527"/>
      <c r="BP117" s="527"/>
      <c r="BQ117" s="527"/>
      <c r="BR117" s="527"/>
      <c r="BS117" s="527"/>
      <c r="BT117" s="527"/>
      <c r="BU117" s="527"/>
      <c r="BV117" s="527"/>
      <c r="BW117" s="527"/>
      <c r="BX117" s="527"/>
      <c r="BY117" s="527"/>
      <c r="BZ117" s="527"/>
      <c r="CA117" s="527"/>
      <c r="CB117" s="527"/>
      <c r="CC117" s="527"/>
      <c r="CD117" s="545"/>
      <c r="CE117" s="527"/>
      <c r="CF117" s="527"/>
      <c r="CG117" s="527"/>
      <c r="CH117" s="527"/>
      <c r="CI117" s="527"/>
      <c r="CJ117" s="527"/>
      <c r="CK117" s="527"/>
      <c r="CL117" s="527"/>
      <c r="CM117" s="527"/>
      <c r="CN117" s="527"/>
      <c r="CO117" s="527"/>
      <c r="CP117" s="527"/>
      <c r="CQ117" s="527"/>
      <c r="CR117" s="527"/>
      <c r="CS117" s="527"/>
      <c r="CT117" s="527"/>
      <c r="CU117" s="527"/>
      <c r="CV117" s="527"/>
      <c r="CW117" s="527"/>
      <c r="CX117" s="527"/>
    </row>
    <row r="118" spans="30:102" s="39" customFormat="1" ht="20.100000000000001" customHeight="1" x14ac:dyDescent="0.25">
      <c r="AD118" s="585"/>
      <c r="AF118" s="585"/>
      <c r="AH118" s="585"/>
      <c r="AI118" s="585"/>
      <c r="AJ118" s="585"/>
      <c r="AK118" s="585"/>
      <c r="AL118" s="585"/>
      <c r="AM118" s="585"/>
      <c r="AN118" s="585"/>
      <c r="AP118" s="585"/>
      <c r="AQ118" s="585"/>
      <c r="AR118" s="585"/>
      <c r="AT118" s="585"/>
      <c r="AV118" s="533"/>
      <c r="AW118" s="533"/>
      <c r="AX118" s="533"/>
      <c r="AY118" s="533"/>
      <c r="AZ118" s="533"/>
      <c r="BA118" s="533"/>
      <c r="BB118" s="533"/>
      <c r="BC118" s="533"/>
      <c r="BD118" s="533"/>
      <c r="BE118" s="533"/>
      <c r="BF118" s="533"/>
      <c r="BG118" s="533"/>
      <c r="BH118" s="533"/>
      <c r="BJ118" s="527"/>
      <c r="BK118" s="527"/>
      <c r="BL118" s="178"/>
      <c r="BM118" s="527"/>
      <c r="BN118" s="527"/>
      <c r="BO118" s="527"/>
      <c r="BP118" s="527"/>
      <c r="BQ118" s="527"/>
      <c r="BR118" s="527"/>
      <c r="BS118" s="527"/>
      <c r="BT118" s="527"/>
      <c r="BU118" s="527"/>
      <c r="BV118" s="527"/>
      <c r="BW118" s="527"/>
      <c r="BX118" s="527"/>
      <c r="BY118" s="527"/>
      <c r="BZ118" s="527"/>
      <c r="CA118" s="527"/>
      <c r="CB118" s="527"/>
      <c r="CC118" s="527"/>
      <c r="CD118" s="545"/>
      <c r="CE118" s="527"/>
      <c r="CF118" s="527"/>
      <c r="CG118" s="527"/>
      <c r="CH118" s="527"/>
      <c r="CI118" s="527"/>
      <c r="CJ118" s="527"/>
      <c r="CK118" s="527"/>
      <c r="CL118" s="527"/>
      <c r="CM118" s="527"/>
      <c r="CN118" s="527"/>
      <c r="CO118" s="527"/>
      <c r="CP118" s="527"/>
      <c r="CQ118" s="527"/>
      <c r="CR118" s="527"/>
      <c r="CS118" s="527"/>
      <c r="CT118" s="527"/>
      <c r="CU118" s="527"/>
      <c r="CV118" s="527"/>
      <c r="CW118" s="527"/>
      <c r="CX118" s="527"/>
    </row>
    <row r="119" spans="30:102" s="39" customFormat="1" ht="20.100000000000001" customHeight="1" x14ac:dyDescent="0.25">
      <c r="AD119" s="585"/>
      <c r="AF119" s="585"/>
      <c r="AH119" s="585"/>
      <c r="AI119" s="585"/>
      <c r="AJ119" s="585"/>
      <c r="AK119" s="585"/>
      <c r="AL119" s="585"/>
      <c r="AM119" s="585"/>
      <c r="AN119" s="585"/>
      <c r="AP119" s="585"/>
      <c r="AQ119" s="585"/>
      <c r="AR119" s="585"/>
      <c r="AT119" s="585"/>
      <c r="AV119" s="533"/>
      <c r="AW119" s="533"/>
      <c r="AX119" s="533"/>
      <c r="AY119" s="533"/>
      <c r="AZ119" s="533"/>
      <c r="BA119" s="533"/>
      <c r="BB119" s="533"/>
      <c r="BC119" s="533"/>
      <c r="BD119" s="533"/>
      <c r="BE119" s="533"/>
      <c r="BF119" s="533"/>
      <c r="BG119" s="533"/>
      <c r="BH119" s="533"/>
      <c r="BJ119" s="527"/>
      <c r="BK119" s="527"/>
      <c r="BL119" s="178"/>
      <c r="BM119" s="527"/>
      <c r="BN119" s="527"/>
      <c r="BO119" s="527"/>
      <c r="BP119" s="527"/>
      <c r="BQ119" s="527"/>
      <c r="BR119" s="527"/>
      <c r="BS119" s="527"/>
      <c r="BT119" s="527"/>
      <c r="BU119" s="527"/>
      <c r="BV119" s="527"/>
      <c r="BW119" s="527"/>
      <c r="BX119" s="527"/>
      <c r="BY119" s="527"/>
      <c r="BZ119" s="527"/>
      <c r="CA119" s="527"/>
      <c r="CB119" s="527"/>
      <c r="CC119" s="527"/>
      <c r="CD119" s="545"/>
      <c r="CE119" s="527"/>
      <c r="CF119" s="527"/>
      <c r="CG119" s="527"/>
      <c r="CH119" s="527"/>
      <c r="CI119" s="527"/>
      <c r="CJ119" s="527"/>
      <c r="CK119" s="527"/>
      <c r="CL119" s="527"/>
      <c r="CM119" s="527"/>
      <c r="CN119" s="527"/>
      <c r="CO119" s="527"/>
      <c r="CP119" s="527"/>
      <c r="CQ119" s="527"/>
      <c r="CR119" s="527"/>
      <c r="CS119" s="527"/>
      <c r="CT119" s="527"/>
      <c r="CU119" s="527"/>
      <c r="CV119" s="527"/>
      <c r="CW119" s="527"/>
      <c r="CX119" s="527"/>
    </row>
    <row r="120" spans="30:102" s="39" customFormat="1" ht="20.100000000000001" customHeight="1" x14ac:dyDescent="0.25">
      <c r="AD120" s="585"/>
      <c r="AF120" s="585"/>
      <c r="AH120" s="585"/>
      <c r="AI120" s="585"/>
      <c r="AJ120" s="585"/>
      <c r="AK120" s="585"/>
      <c r="AL120" s="585"/>
      <c r="AM120" s="585"/>
      <c r="AN120" s="585"/>
      <c r="AP120" s="585"/>
      <c r="AQ120" s="585"/>
      <c r="AR120" s="585"/>
      <c r="AT120" s="585"/>
      <c r="AV120" s="533"/>
      <c r="AW120" s="533"/>
      <c r="AX120" s="533"/>
      <c r="AY120" s="533"/>
      <c r="AZ120" s="533"/>
      <c r="BA120" s="533"/>
      <c r="BB120" s="533"/>
      <c r="BC120" s="533"/>
      <c r="BD120" s="533"/>
      <c r="BE120" s="533"/>
      <c r="BF120" s="533"/>
      <c r="BG120" s="533"/>
      <c r="BH120" s="533"/>
      <c r="BJ120" s="527"/>
      <c r="BK120" s="527"/>
      <c r="BL120" s="178"/>
      <c r="BM120" s="527"/>
      <c r="BN120" s="527"/>
      <c r="BO120" s="527"/>
      <c r="BP120" s="527"/>
      <c r="BQ120" s="527"/>
      <c r="BR120" s="527"/>
      <c r="BS120" s="527"/>
      <c r="BT120" s="527"/>
      <c r="BU120" s="527"/>
      <c r="BV120" s="527"/>
      <c r="BW120" s="527"/>
      <c r="BX120" s="527"/>
      <c r="BY120" s="527"/>
      <c r="BZ120" s="527"/>
      <c r="CA120" s="527"/>
      <c r="CB120" s="527"/>
      <c r="CC120" s="527"/>
      <c r="CD120" s="545"/>
      <c r="CE120" s="527"/>
      <c r="CF120" s="527"/>
      <c r="CG120" s="527"/>
      <c r="CH120" s="527"/>
      <c r="CI120" s="527"/>
      <c r="CJ120" s="527"/>
      <c r="CK120" s="527"/>
      <c r="CL120" s="527"/>
      <c r="CM120" s="527"/>
      <c r="CN120" s="527"/>
      <c r="CO120" s="527"/>
      <c r="CP120" s="527"/>
      <c r="CQ120" s="527"/>
      <c r="CR120" s="527"/>
      <c r="CS120" s="527"/>
      <c r="CT120" s="527"/>
      <c r="CU120" s="527"/>
      <c r="CV120" s="527"/>
      <c r="CW120" s="527"/>
      <c r="CX120" s="527"/>
    </row>
    <row r="121" spans="30:102" s="39" customFormat="1" ht="20.100000000000001" customHeight="1" x14ac:dyDescent="0.25">
      <c r="AD121" s="585"/>
      <c r="AF121" s="585"/>
      <c r="AH121" s="585"/>
      <c r="AI121" s="585"/>
      <c r="AJ121" s="585"/>
      <c r="AK121" s="585"/>
      <c r="AL121" s="585"/>
      <c r="AM121" s="585"/>
      <c r="AN121" s="585"/>
      <c r="AP121" s="585"/>
      <c r="AQ121" s="585"/>
      <c r="AR121" s="585"/>
      <c r="AT121" s="585"/>
      <c r="AV121" s="533"/>
      <c r="AW121" s="533"/>
      <c r="AX121" s="533"/>
      <c r="AY121" s="533"/>
      <c r="AZ121" s="533"/>
      <c r="BA121" s="533"/>
      <c r="BB121" s="533"/>
      <c r="BC121" s="533"/>
      <c r="BD121" s="533"/>
      <c r="BE121" s="533"/>
      <c r="BF121" s="533"/>
      <c r="BG121" s="533"/>
      <c r="BH121" s="533"/>
      <c r="BJ121" s="527"/>
      <c r="BK121" s="527"/>
      <c r="BL121" s="178"/>
      <c r="BM121" s="527"/>
      <c r="BN121" s="527"/>
      <c r="BO121" s="527"/>
      <c r="BP121" s="527"/>
      <c r="BQ121" s="527"/>
      <c r="BR121" s="527"/>
      <c r="BS121" s="527"/>
      <c r="BT121" s="527"/>
      <c r="BU121" s="527"/>
      <c r="BV121" s="527"/>
      <c r="BW121" s="527"/>
      <c r="BX121" s="527"/>
      <c r="BY121" s="527"/>
      <c r="BZ121" s="527"/>
      <c r="CA121" s="527"/>
      <c r="CB121" s="527"/>
      <c r="CC121" s="527"/>
      <c r="CD121" s="545"/>
      <c r="CE121" s="527"/>
      <c r="CF121" s="527"/>
      <c r="CG121" s="527"/>
      <c r="CH121" s="527"/>
      <c r="CI121" s="527"/>
      <c r="CJ121" s="527"/>
      <c r="CK121" s="527"/>
      <c r="CL121" s="527"/>
      <c r="CM121" s="527"/>
      <c r="CN121" s="527"/>
      <c r="CO121" s="527"/>
      <c r="CP121" s="527"/>
      <c r="CQ121" s="527"/>
      <c r="CR121" s="527"/>
      <c r="CS121" s="527"/>
      <c r="CT121" s="527"/>
      <c r="CU121" s="527"/>
      <c r="CV121" s="527"/>
      <c r="CW121" s="527"/>
      <c r="CX121" s="527"/>
    </row>
    <row r="122" spans="30:102" s="39" customFormat="1" ht="20.100000000000001" customHeight="1" x14ac:dyDescent="0.25">
      <c r="AD122" s="585"/>
      <c r="AF122" s="585"/>
      <c r="AH122" s="585"/>
      <c r="AI122" s="585"/>
      <c r="AJ122" s="585"/>
      <c r="AK122" s="585"/>
      <c r="AL122" s="585"/>
      <c r="AM122" s="585"/>
      <c r="AN122" s="585"/>
      <c r="AP122" s="585"/>
      <c r="AQ122" s="585"/>
      <c r="AR122" s="585"/>
      <c r="AT122" s="585"/>
      <c r="AV122" s="533"/>
      <c r="AW122" s="533"/>
      <c r="AX122" s="533"/>
      <c r="AY122" s="533"/>
      <c r="AZ122" s="533"/>
      <c r="BA122" s="533"/>
      <c r="BB122" s="533"/>
      <c r="BC122" s="533"/>
      <c r="BD122" s="533"/>
      <c r="BE122" s="533"/>
      <c r="BF122" s="533"/>
      <c r="BG122" s="533"/>
      <c r="BH122" s="533"/>
      <c r="BJ122" s="527"/>
      <c r="BK122" s="527"/>
      <c r="BL122" s="178"/>
      <c r="BM122" s="527"/>
      <c r="BN122" s="527"/>
      <c r="BO122" s="527"/>
      <c r="BP122" s="527"/>
      <c r="BQ122" s="527"/>
      <c r="BR122" s="527"/>
      <c r="BS122" s="527"/>
      <c r="BT122" s="527"/>
      <c r="BU122" s="527"/>
      <c r="BV122" s="527"/>
      <c r="BW122" s="527"/>
      <c r="BX122" s="527"/>
      <c r="BY122" s="527"/>
      <c r="BZ122" s="527"/>
      <c r="CA122" s="527"/>
      <c r="CB122" s="527"/>
      <c r="CC122" s="527"/>
      <c r="CD122" s="545"/>
      <c r="CE122" s="527"/>
      <c r="CF122" s="527"/>
      <c r="CG122" s="527"/>
      <c r="CH122" s="527"/>
      <c r="CI122" s="527"/>
      <c r="CJ122" s="527"/>
      <c r="CK122" s="527"/>
      <c r="CL122" s="527"/>
      <c r="CM122" s="527"/>
      <c r="CN122" s="527"/>
      <c r="CO122" s="527"/>
      <c r="CP122" s="527"/>
      <c r="CQ122" s="527"/>
      <c r="CR122" s="527"/>
      <c r="CS122" s="527"/>
      <c r="CT122" s="527"/>
      <c r="CU122" s="527"/>
      <c r="CV122" s="527"/>
      <c r="CW122" s="527"/>
      <c r="CX122" s="527"/>
    </row>
    <row r="123" spans="30:102" s="39" customFormat="1" ht="20.100000000000001" customHeight="1" x14ac:dyDescent="0.25">
      <c r="AD123" s="585"/>
      <c r="AF123" s="585"/>
      <c r="AH123" s="585"/>
      <c r="AI123" s="585"/>
      <c r="AJ123" s="585"/>
      <c r="AK123" s="585"/>
      <c r="AL123" s="585"/>
      <c r="AM123" s="585"/>
      <c r="AN123" s="585"/>
      <c r="AP123" s="585"/>
      <c r="AQ123" s="585"/>
      <c r="AR123" s="585"/>
      <c r="AT123" s="585"/>
      <c r="AV123" s="533"/>
      <c r="AW123" s="533"/>
      <c r="AX123" s="533"/>
      <c r="AY123" s="533"/>
      <c r="AZ123" s="533"/>
      <c r="BA123" s="533"/>
      <c r="BB123" s="533"/>
      <c r="BC123" s="533"/>
      <c r="BD123" s="533"/>
      <c r="BE123" s="533"/>
      <c r="BF123" s="533"/>
      <c r="BG123" s="533"/>
      <c r="BH123" s="533"/>
      <c r="BJ123" s="527"/>
      <c r="BK123" s="527"/>
      <c r="BL123" s="178"/>
      <c r="BM123" s="527"/>
      <c r="BN123" s="527"/>
      <c r="BO123" s="527"/>
      <c r="BP123" s="527"/>
      <c r="BQ123" s="527"/>
      <c r="BR123" s="527"/>
      <c r="BS123" s="527"/>
      <c r="BT123" s="527"/>
      <c r="BU123" s="527"/>
      <c r="BV123" s="527"/>
      <c r="BW123" s="527"/>
      <c r="BX123" s="527"/>
      <c r="BY123" s="527"/>
      <c r="BZ123" s="527"/>
      <c r="CA123" s="527"/>
      <c r="CB123" s="527"/>
      <c r="CC123" s="527"/>
      <c r="CD123" s="545"/>
      <c r="CE123" s="527"/>
      <c r="CF123" s="527"/>
      <c r="CG123" s="527"/>
      <c r="CH123" s="527"/>
      <c r="CI123" s="527"/>
      <c r="CJ123" s="527"/>
      <c r="CK123" s="527"/>
      <c r="CL123" s="527"/>
      <c r="CM123" s="527"/>
      <c r="CN123" s="527"/>
      <c r="CO123" s="527"/>
      <c r="CP123" s="527"/>
      <c r="CQ123" s="527"/>
      <c r="CR123" s="527"/>
      <c r="CS123" s="527"/>
      <c r="CT123" s="527"/>
      <c r="CU123" s="527"/>
      <c r="CV123" s="527"/>
      <c r="CW123" s="527"/>
      <c r="CX123" s="527"/>
    </row>
    <row r="124" spans="30:102" s="39" customFormat="1" ht="20.100000000000001" customHeight="1" x14ac:dyDescent="0.25">
      <c r="AD124" s="585"/>
      <c r="AF124" s="585"/>
      <c r="AH124" s="585"/>
      <c r="AI124" s="585"/>
      <c r="AJ124" s="585"/>
      <c r="AK124" s="585"/>
      <c r="AL124" s="585"/>
      <c r="AM124" s="585"/>
      <c r="AN124" s="585"/>
      <c r="AP124" s="585"/>
      <c r="AQ124" s="585"/>
      <c r="AR124" s="585"/>
      <c r="AT124" s="585"/>
      <c r="AV124" s="533"/>
      <c r="AW124" s="533"/>
      <c r="AX124" s="533"/>
      <c r="AY124" s="533"/>
      <c r="AZ124" s="533"/>
      <c r="BA124" s="533"/>
      <c r="BB124" s="533"/>
      <c r="BC124" s="533"/>
      <c r="BD124" s="533"/>
      <c r="BE124" s="533"/>
      <c r="BF124" s="533"/>
      <c r="BG124" s="533"/>
      <c r="BH124" s="533"/>
      <c r="BJ124" s="527"/>
      <c r="BK124" s="527"/>
      <c r="BL124" s="178"/>
      <c r="BM124" s="527"/>
      <c r="BN124" s="527"/>
      <c r="BO124" s="527"/>
      <c r="BP124" s="527"/>
      <c r="BQ124" s="527"/>
      <c r="BR124" s="527"/>
      <c r="BS124" s="527"/>
      <c r="BT124" s="527"/>
      <c r="BU124" s="527"/>
      <c r="BV124" s="527"/>
      <c r="BW124" s="527"/>
      <c r="BX124" s="527"/>
      <c r="BY124" s="527"/>
      <c r="BZ124" s="527"/>
      <c r="CA124" s="527"/>
      <c r="CB124" s="527"/>
      <c r="CC124" s="527"/>
      <c r="CD124" s="545"/>
      <c r="CE124" s="527"/>
      <c r="CF124" s="527"/>
      <c r="CG124" s="527"/>
      <c r="CH124" s="527"/>
      <c r="CI124" s="527"/>
      <c r="CJ124" s="527"/>
      <c r="CK124" s="527"/>
      <c r="CL124" s="527"/>
      <c r="CM124" s="527"/>
      <c r="CN124" s="527"/>
      <c r="CO124" s="527"/>
      <c r="CP124" s="527"/>
      <c r="CQ124" s="527"/>
      <c r="CR124" s="527"/>
      <c r="CS124" s="527"/>
      <c r="CT124" s="527"/>
      <c r="CU124" s="527"/>
      <c r="CV124" s="527"/>
      <c r="CW124" s="527"/>
      <c r="CX124" s="527"/>
    </row>
    <row r="125" spans="30:102" s="39" customFormat="1" ht="20.100000000000001" customHeight="1" x14ac:dyDescent="0.25">
      <c r="AD125" s="585"/>
      <c r="AF125" s="585"/>
      <c r="AH125" s="585"/>
      <c r="AI125" s="585"/>
      <c r="AJ125" s="585"/>
      <c r="AK125" s="585"/>
      <c r="AL125" s="585"/>
      <c r="AM125" s="585"/>
      <c r="AN125" s="585"/>
      <c r="AP125" s="585"/>
      <c r="AQ125" s="585"/>
      <c r="AR125" s="585"/>
      <c r="AT125" s="585"/>
      <c r="AV125" s="533"/>
      <c r="AW125" s="533"/>
      <c r="AX125" s="533"/>
      <c r="AY125" s="533"/>
      <c r="AZ125" s="533"/>
      <c r="BA125" s="533"/>
      <c r="BB125" s="533"/>
      <c r="BC125" s="533"/>
      <c r="BD125" s="533"/>
      <c r="BE125" s="533"/>
      <c r="BF125" s="533"/>
      <c r="BG125" s="533"/>
      <c r="BH125" s="533"/>
      <c r="BJ125" s="527"/>
      <c r="BK125" s="527"/>
      <c r="BL125" s="178"/>
      <c r="BM125" s="527"/>
      <c r="BN125" s="527"/>
      <c r="BO125" s="527"/>
      <c r="BP125" s="527"/>
      <c r="BQ125" s="527"/>
      <c r="BR125" s="527"/>
      <c r="BS125" s="527"/>
      <c r="BT125" s="527"/>
      <c r="BU125" s="527"/>
      <c r="BV125" s="527"/>
      <c r="BW125" s="527"/>
      <c r="BX125" s="527"/>
      <c r="BY125" s="527"/>
      <c r="BZ125" s="527"/>
      <c r="CA125" s="527"/>
      <c r="CB125" s="527"/>
      <c r="CC125" s="527"/>
      <c r="CD125" s="545"/>
      <c r="CE125" s="527"/>
      <c r="CF125" s="527"/>
      <c r="CG125" s="527"/>
      <c r="CH125" s="527"/>
      <c r="CI125" s="527"/>
      <c r="CJ125" s="527"/>
      <c r="CK125" s="527"/>
      <c r="CL125" s="527"/>
      <c r="CM125" s="527"/>
      <c r="CN125" s="527"/>
      <c r="CO125" s="527"/>
      <c r="CP125" s="527"/>
      <c r="CQ125" s="527"/>
      <c r="CR125" s="527"/>
      <c r="CS125" s="527"/>
      <c r="CT125" s="527"/>
      <c r="CU125" s="527"/>
      <c r="CV125" s="527"/>
      <c r="CW125" s="527"/>
      <c r="CX125" s="527"/>
    </row>
    <row r="126" spans="30:102" s="39" customFormat="1" ht="20.100000000000001" customHeight="1" x14ac:dyDescent="0.25">
      <c r="AD126" s="585"/>
      <c r="AF126" s="585"/>
      <c r="AH126" s="585"/>
      <c r="AI126" s="585"/>
      <c r="AJ126" s="585"/>
      <c r="AK126" s="585"/>
      <c r="AL126" s="585"/>
      <c r="AM126" s="585"/>
      <c r="AN126" s="585"/>
      <c r="AP126" s="585"/>
      <c r="AQ126" s="585"/>
      <c r="AR126" s="585"/>
      <c r="AT126" s="585"/>
      <c r="AV126" s="533"/>
      <c r="AW126" s="533"/>
      <c r="AX126" s="533"/>
      <c r="AY126" s="533"/>
      <c r="AZ126" s="533"/>
      <c r="BA126" s="533"/>
      <c r="BB126" s="533"/>
      <c r="BC126" s="533"/>
      <c r="BD126" s="533"/>
      <c r="BE126" s="533"/>
      <c r="BF126" s="533"/>
      <c r="BG126" s="533"/>
      <c r="BH126" s="533"/>
      <c r="BJ126" s="527"/>
      <c r="BK126" s="527"/>
      <c r="BL126" s="178"/>
      <c r="BM126" s="527"/>
      <c r="BN126" s="527"/>
      <c r="BO126" s="527"/>
      <c r="BP126" s="527"/>
      <c r="BQ126" s="527"/>
      <c r="BR126" s="527"/>
      <c r="BS126" s="527"/>
      <c r="BT126" s="527"/>
      <c r="BU126" s="527"/>
      <c r="BV126" s="527"/>
      <c r="BW126" s="527"/>
      <c r="BX126" s="527"/>
      <c r="BY126" s="527"/>
      <c r="BZ126" s="527"/>
      <c r="CA126" s="527"/>
      <c r="CB126" s="527"/>
      <c r="CC126" s="527"/>
      <c r="CD126" s="545"/>
      <c r="CE126" s="527"/>
      <c r="CF126" s="527"/>
      <c r="CG126" s="527"/>
      <c r="CH126" s="527"/>
      <c r="CI126" s="527"/>
      <c r="CJ126" s="527"/>
      <c r="CK126" s="527"/>
      <c r="CL126" s="527"/>
      <c r="CM126" s="527"/>
      <c r="CN126" s="527"/>
      <c r="CO126" s="527"/>
      <c r="CP126" s="527"/>
      <c r="CQ126" s="527"/>
      <c r="CR126" s="527"/>
      <c r="CS126" s="527"/>
      <c r="CT126" s="527"/>
      <c r="CU126" s="527"/>
      <c r="CV126" s="527"/>
      <c r="CW126" s="527"/>
      <c r="CX126" s="527"/>
    </row>
    <row r="127" spans="30:102" s="39" customFormat="1" ht="20.100000000000001" customHeight="1" x14ac:dyDescent="0.25">
      <c r="AD127" s="585"/>
      <c r="AF127" s="585"/>
      <c r="AH127" s="585"/>
      <c r="AI127" s="585"/>
      <c r="AJ127" s="585"/>
      <c r="AK127" s="585"/>
      <c r="AL127" s="585"/>
      <c r="AM127" s="585"/>
      <c r="AN127" s="585"/>
      <c r="AP127" s="585"/>
      <c r="AQ127" s="585"/>
      <c r="AR127" s="585"/>
      <c r="AT127" s="585"/>
      <c r="AV127" s="533"/>
      <c r="AW127" s="533"/>
      <c r="AX127" s="533"/>
      <c r="AY127" s="533"/>
      <c r="AZ127" s="533"/>
      <c r="BA127" s="533"/>
      <c r="BB127" s="533"/>
      <c r="BC127" s="533"/>
      <c r="BD127" s="533"/>
      <c r="BE127" s="533"/>
      <c r="BF127" s="533"/>
      <c r="BG127" s="533"/>
      <c r="BH127" s="533"/>
      <c r="BJ127" s="527"/>
      <c r="BK127" s="527"/>
      <c r="BL127" s="178"/>
      <c r="BM127" s="527"/>
      <c r="BN127" s="527"/>
      <c r="BO127" s="527"/>
      <c r="BP127" s="527"/>
      <c r="BQ127" s="527"/>
      <c r="BR127" s="527"/>
      <c r="BS127" s="527"/>
      <c r="BT127" s="527"/>
      <c r="BU127" s="527"/>
      <c r="BV127" s="527"/>
      <c r="BW127" s="527"/>
      <c r="BX127" s="527"/>
      <c r="BY127" s="527"/>
      <c r="BZ127" s="527"/>
      <c r="CA127" s="527"/>
      <c r="CB127" s="527"/>
      <c r="CC127" s="527"/>
      <c r="CD127" s="545"/>
      <c r="CE127" s="527"/>
      <c r="CF127" s="527"/>
      <c r="CG127" s="527"/>
      <c r="CH127" s="527"/>
      <c r="CI127" s="527"/>
      <c r="CJ127" s="527"/>
      <c r="CK127" s="527"/>
      <c r="CL127" s="527"/>
      <c r="CM127" s="527"/>
      <c r="CN127" s="527"/>
      <c r="CO127" s="527"/>
      <c r="CP127" s="527"/>
      <c r="CQ127" s="527"/>
      <c r="CR127" s="527"/>
      <c r="CS127" s="527"/>
      <c r="CT127" s="527"/>
      <c r="CU127" s="527"/>
      <c r="CV127" s="527"/>
      <c r="CW127" s="527"/>
      <c r="CX127" s="527"/>
    </row>
    <row r="128" spans="30:102" s="39" customFormat="1" ht="20.100000000000001" customHeight="1" x14ac:dyDescent="0.25">
      <c r="AD128" s="585"/>
      <c r="AF128" s="585"/>
      <c r="AH128" s="585"/>
      <c r="AI128" s="585"/>
      <c r="AJ128" s="585"/>
      <c r="AK128" s="585"/>
      <c r="AL128" s="585"/>
      <c r="AM128" s="585"/>
      <c r="AN128" s="585"/>
      <c r="AP128" s="585"/>
      <c r="AQ128" s="585"/>
      <c r="AR128" s="585"/>
      <c r="AT128" s="585"/>
      <c r="AV128" s="533"/>
      <c r="AW128" s="533"/>
      <c r="AX128" s="533"/>
      <c r="AY128" s="533"/>
      <c r="AZ128" s="533"/>
      <c r="BA128" s="533"/>
      <c r="BB128" s="533"/>
      <c r="BC128" s="533"/>
      <c r="BD128" s="533"/>
      <c r="BE128" s="533"/>
      <c r="BF128" s="533"/>
      <c r="BG128" s="533"/>
      <c r="BH128" s="533"/>
      <c r="BJ128" s="527"/>
      <c r="BK128" s="527"/>
      <c r="BL128" s="178"/>
      <c r="BM128" s="527"/>
      <c r="BN128" s="527"/>
      <c r="BO128" s="527"/>
      <c r="BP128" s="527"/>
      <c r="BQ128" s="527"/>
      <c r="BR128" s="527"/>
      <c r="BS128" s="527"/>
      <c r="BT128" s="527"/>
      <c r="BU128" s="527"/>
      <c r="BV128" s="527"/>
      <c r="BW128" s="527"/>
      <c r="BX128" s="527"/>
      <c r="BY128" s="527"/>
      <c r="BZ128" s="527"/>
      <c r="CA128" s="527"/>
      <c r="CB128" s="527"/>
      <c r="CC128" s="527"/>
      <c r="CD128" s="545"/>
      <c r="CE128" s="527"/>
      <c r="CF128" s="527"/>
      <c r="CG128" s="527"/>
      <c r="CH128" s="527"/>
      <c r="CI128" s="527"/>
      <c r="CJ128" s="527"/>
      <c r="CK128" s="527"/>
      <c r="CL128" s="527"/>
      <c r="CM128" s="527"/>
      <c r="CN128" s="527"/>
      <c r="CO128" s="527"/>
      <c r="CP128" s="527"/>
      <c r="CQ128" s="527"/>
      <c r="CR128" s="527"/>
      <c r="CS128" s="527"/>
      <c r="CT128" s="527"/>
      <c r="CU128" s="527"/>
      <c r="CV128" s="527"/>
      <c r="CW128" s="527"/>
      <c r="CX128" s="527"/>
    </row>
    <row r="129" spans="30:102" s="39" customFormat="1" ht="20.100000000000001" customHeight="1" x14ac:dyDescent="0.25">
      <c r="AD129" s="585"/>
      <c r="AF129" s="585"/>
      <c r="AH129" s="585"/>
      <c r="AI129" s="585"/>
      <c r="AJ129" s="585"/>
      <c r="AK129" s="585"/>
      <c r="AL129" s="585"/>
      <c r="AM129" s="585"/>
      <c r="AN129" s="585"/>
      <c r="AP129" s="585"/>
      <c r="AQ129" s="585"/>
      <c r="AR129" s="585"/>
      <c r="AT129" s="585"/>
      <c r="AV129" s="533"/>
      <c r="AW129" s="533"/>
      <c r="AX129" s="533"/>
      <c r="AY129" s="533"/>
      <c r="AZ129" s="533"/>
      <c r="BA129" s="533"/>
      <c r="BB129" s="533"/>
      <c r="BC129" s="533"/>
      <c r="BD129" s="533"/>
      <c r="BE129" s="533"/>
      <c r="BF129" s="533"/>
      <c r="BG129" s="533"/>
      <c r="BH129" s="533"/>
      <c r="BJ129" s="527"/>
      <c r="BK129" s="527"/>
      <c r="BL129" s="178"/>
      <c r="BM129" s="527"/>
      <c r="BN129" s="527"/>
      <c r="BO129" s="527"/>
      <c r="BP129" s="527"/>
      <c r="BQ129" s="527"/>
      <c r="BR129" s="527"/>
      <c r="BS129" s="527"/>
      <c r="BT129" s="527"/>
      <c r="BU129" s="527"/>
      <c r="BV129" s="527"/>
      <c r="BW129" s="527"/>
      <c r="BX129" s="527"/>
      <c r="BY129" s="527"/>
      <c r="BZ129" s="527"/>
      <c r="CA129" s="527"/>
      <c r="CB129" s="527"/>
      <c r="CC129" s="527"/>
      <c r="CD129" s="545"/>
      <c r="CE129" s="527"/>
      <c r="CF129" s="527"/>
      <c r="CG129" s="527"/>
      <c r="CH129" s="527"/>
      <c r="CI129" s="527"/>
      <c r="CJ129" s="527"/>
      <c r="CK129" s="527"/>
      <c r="CL129" s="527"/>
      <c r="CM129" s="527"/>
      <c r="CN129" s="527"/>
      <c r="CO129" s="527"/>
      <c r="CP129" s="527"/>
      <c r="CQ129" s="527"/>
      <c r="CR129" s="527"/>
      <c r="CS129" s="527"/>
      <c r="CT129" s="527"/>
      <c r="CU129" s="527"/>
      <c r="CV129" s="527"/>
      <c r="CW129" s="527"/>
      <c r="CX129" s="527"/>
    </row>
    <row r="130" spans="30:102" s="39" customFormat="1" ht="20.100000000000001" customHeight="1" x14ac:dyDescent="0.25">
      <c r="AD130" s="585"/>
      <c r="AF130" s="585"/>
      <c r="AH130" s="585"/>
      <c r="AI130" s="585"/>
      <c r="AJ130" s="585"/>
      <c r="AK130" s="585"/>
      <c r="AL130" s="585"/>
      <c r="AM130" s="585"/>
      <c r="AN130" s="585"/>
      <c r="AP130" s="585"/>
      <c r="AQ130" s="585"/>
      <c r="AR130" s="585"/>
      <c r="AT130" s="585"/>
      <c r="AV130" s="533"/>
      <c r="AW130" s="533"/>
      <c r="AX130" s="533"/>
      <c r="AY130" s="533"/>
      <c r="AZ130" s="533"/>
      <c r="BA130" s="533"/>
      <c r="BB130" s="533"/>
      <c r="BC130" s="533"/>
      <c r="BD130" s="533"/>
      <c r="BE130" s="533"/>
      <c r="BF130" s="533"/>
      <c r="BG130" s="533"/>
      <c r="BH130" s="533"/>
      <c r="BJ130" s="527"/>
      <c r="BK130" s="527"/>
      <c r="BL130" s="178"/>
      <c r="BM130" s="527"/>
      <c r="BN130" s="527"/>
      <c r="BO130" s="527"/>
      <c r="BP130" s="527"/>
      <c r="BQ130" s="527"/>
      <c r="BR130" s="527"/>
      <c r="BS130" s="527"/>
      <c r="BT130" s="527"/>
      <c r="BU130" s="527"/>
      <c r="BV130" s="527"/>
      <c r="BW130" s="527"/>
      <c r="BX130" s="527"/>
      <c r="BY130" s="527"/>
      <c r="BZ130" s="527"/>
      <c r="CA130" s="527"/>
      <c r="CB130" s="527"/>
      <c r="CC130" s="527"/>
      <c r="CD130" s="545"/>
      <c r="CE130" s="527"/>
      <c r="CF130" s="527"/>
      <c r="CG130" s="527"/>
      <c r="CH130" s="527"/>
      <c r="CI130" s="527"/>
      <c r="CJ130" s="527"/>
      <c r="CK130" s="527"/>
      <c r="CL130" s="527"/>
      <c r="CM130" s="527"/>
      <c r="CN130" s="527"/>
      <c r="CO130" s="527"/>
      <c r="CP130" s="527"/>
      <c r="CQ130" s="527"/>
      <c r="CR130" s="527"/>
      <c r="CS130" s="527"/>
      <c r="CT130" s="527"/>
      <c r="CU130" s="527"/>
      <c r="CV130" s="527"/>
      <c r="CW130" s="527"/>
      <c r="CX130" s="527"/>
    </row>
    <row r="131" spans="30:102" s="39" customFormat="1" ht="20.100000000000001" customHeight="1" x14ac:dyDescent="0.25">
      <c r="AD131" s="585"/>
      <c r="AF131" s="585"/>
      <c r="AH131" s="585"/>
      <c r="AI131" s="585"/>
      <c r="AJ131" s="585"/>
      <c r="AK131" s="585"/>
      <c r="AL131" s="585"/>
      <c r="AM131" s="585"/>
      <c r="AN131" s="585"/>
      <c r="AP131" s="585"/>
      <c r="AQ131" s="585"/>
      <c r="AR131" s="585"/>
      <c r="AT131" s="585"/>
      <c r="AV131" s="533"/>
      <c r="AW131" s="533"/>
      <c r="AX131" s="533"/>
      <c r="AY131" s="533"/>
      <c r="AZ131" s="533"/>
      <c r="BA131" s="533"/>
      <c r="BB131" s="533"/>
      <c r="BC131" s="533"/>
      <c r="BD131" s="533"/>
      <c r="BE131" s="533"/>
      <c r="BF131" s="533"/>
      <c r="BG131" s="533"/>
      <c r="BH131" s="533"/>
      <c r="BJ131" s="527"/>
      <c r="BK131" s="527"/>
      <c r="BL131" s="178"/>
      <c r="BM131" s="527"/>
      <c r="BN131" s="527"/>
      <c r="BO131" s="527"/>
      <c r="BP131" s="527"/>
      <c r="BQ131" s="527"/>
      <c r="BR131" s="527"/>
      <c r="BS131" s="527"/>
      <c r="BT131" s="527"/>
      <c r="BU131" s="527"/>
      <c r="BV131" s="527"/>
      <c r="BW131" s="527"/>
      <c r="BX131" s="527"/>
      <c r="BY131" s="527"/>
      <c r="BZ131" s="527"/>
      <c r="CA131" s="527"/>
      <c r="CB131" s="527"/>
      <c r="CC131" s="527"/>
      <c r="CD131" s="545"/>
      <c r="CE131" s="527"/>
      <c r="CF131" s="527"/>
      <c r="CG131" s="527"/>
      <c r="CH131" s="527"/>
      <c r="CI131" s="527"/>
      <c r="CJ131" s="527"/>
      <c r="CK131" s="527"/>
      <c r="CL131" s="527"/>
      <c r="CM131" s="527"/>
      <c r="CN131" s="527"/>
      <c r="CO131" s="527"/>
      <c r="CP131" s="527"/>
      <c r="CQ131" s="527"/>
      <c r="CR131" s="527"/>
      <c r="CS131" s="527"/>
      <c r="CT131" s="527"/>
      <c r="CU131" s="527"/>
      <c r="CV131" s="527"/>
      <c r="CW131" s="527"/>
      <c r="CX131" s="527"/>
    </row>
    <row r="132" spans="30:102" s="39" customFormat="1" ht="20.100000000000001" customHeight="1" x14ac:dyDescent="0.25">
      <c r="AD132" s="585"/>
      <c r="AF132" s="585"/>
      <c r="AH132" s="585"/>
      <c r="AI132" s="585"/>
      <c r="AJ132" s="585"/>
      <c r="AK132" s="585"/>
      <c r="AL132" s="585"/>
      <c r="AM132" s="585"/>
      <c r="AN132" s="585"/>
      <c r="AP132" s="585"/>
      <c r="AQ132" s="585"/>
      <c r="AR132" s="585"/>
      <c r="AT132" s="585"/>
      <c r="AV132" s="533"/>
      <c r="AW132" s="533"/>
      <c r="AX132" s="533"/>
      <c r="AY132" s="533"/>
      <c r="AZ132" s="533"/>
      <c r="BA132" s="533"/>
      <c r="BB132" s="533"/>
      <c r="BC132" s="533"/>
      <c r="BD132" s="533"/>
      <c r="BE132" s="533"/>
      <c r="BF132" s="533"/>
      <c r="BG132" s="533"/>
      <c r="BH132" s="533"/>
      <c r="BJ132" s="527"/>
      <c r="BK132" s="527"/>
      <c r="BL132" s="178"/>
      <c r="BM132" s="527"/>
      <c r="BN132" s="527"/>
      <c r="BO132" s="527"/>
      <c r="BP132" s="527"/>
      <c r="BQ132" s="527"/>
      <c r="BR132" s="527"/>
      <c r="BS132" s="527"/>
      <c r="BT132" s="527"/>
      <c r="BU132" s="527"/>
      <c r="BV132" s="527"/>
      <c r="BW132" s="527"/>
      <c r="BX132" s="527"/>
      <c r="BY132" s="527"/>
      <c r="BZ132" s="527"/>
      <c r="CA132" s="527"/>
      <c r="CB132" s="527"/>
      <c r="CC132" s="527"/>
      <c r="CD132" s="545"/>
      <c r="CE132" s="527"/>
      <c r="CF132" s="527"/>
      <c r="CG132" s="527"/>
      <c r="CH132" s="527"/>
      <c r="CI132" s="527"/>
      <c r="CJ132" s="527"/>
      <c r="CK132" s="527"/>
      <c r="CL132" s="527"/>
      <c r="CM132" s="527"/>
      <c r="CN132" s="527"/>
      <c r="CO132" s="527"/>
      <c r="CP132" s="527"/>
      <c r="CQ132" s="527"/>
      <c r="CR132" s="527"/>
      <c r="CS132" s="527"/>
      <c r="CT132" s="527"/>
      <c r="CU132" s="527"/>
      <c r="CV132" s="527"/>
      <c r="CW132" s="527"/>
      <c r="CX132" s="527"/>
    </row>
    <row r="133" spans="30:102" s="39" customFormat="1" ht="20.100000000000001" customHeight="1" x14ac:dyDescent="0.25">
      <c r="AD133" s="585"/>
      <c r="AF133" s="585"/>
      <c r="AH133" s="585"/>
      <c r="AI133" s="585"/>
      <c r="AJ133" s="585"/>
      <c r="AK133" s="585"/>
      <c r="AL133" s="585"/>
      <c r="AM133" s="585"/>
      <c r="AN133" s="585"/>
      <c r="AP133" s="585"/>
      <c r="AQ133" s="585"/>
      <c r="AR133" s="585"/>
      <c r="AT133" s="585"/>
      <c r="AV133" s="533"/>
      <c r="AW133" s="533"/>
      <c r="AX133" s="533"/>
      <c r="AY133" s="533"/>
      <c r="AZ133" s="533"/>
      <c r="BA133" s="533"/>
      <c r="BB133" s="533"/>
      <c r="BC133" s="533"/>
      <c r="BD133" s="533"/>
      <c r="BE133" s="533"/>
      <c r="BF133" s="533"/>
      <c r="BG133" s="533"/>
      <c r="BH133" s="533"/>
      <c r="BJ133" s="527"/>
      <c r="BK133" s="527"/>
      <c r="BL133" s="178"/>
      <c r="BM133" s="527"/>
      <c r="BN133" s="527"/>
      <c r="BO133" s="527"/>
      <c r="BP133" s="527"/>
      <c r="BQ133" s="527"/>
      <c r="BR133" s="527"/>
      <c r="BS133" s="527"/>
      <c r="BT133" s="527"/>
      <c r="BU133" s="527"/>
      <c r="BV133" s="527"/>
      <c r="BW133" s="527"/>
      <c r="BX133" s="527"/>
      <c r="BY133" s="527"/>
      <c r="BZ133" s="527"/>
      <c r="CA133" s="527"/>
      <c r="CB133" s="527"/>
      <c r="CC133" s="527"/>
      <c r="CD133" s="545"/>
      <c r="CE133" s="527"/>
      <c r="CF133" s="527"/>
      <c r="CG133" s="527"/>
      <c r="CH133" s="527"/>
      <c r="CI133" s="527"/>
      <c r="CJ133" s="527"/>
      <c r="CK133" s="527"/>
      <c r="CL133" s="527"/>
      <c r="CM133" s="527"/>
      <c r="CN133" s="527"/>
      <c r="CO133" s="527"/>
      <c r="CP133" s="527"/>
      <c r="CQ133" s="527"/>
      <c r="CR133" s="527"/>
      <c r="CS133" s="527"/>
      <c r="CT133" s="527"/>
      <c r="CU133" s="527"/>
      <c r="CV133" s="527"/>
      <c r="CW133" s="527"/>
      <c r="CX133" s="527"/>
    </row>
    <row r="134" spans="30:102" s="39" customFormat="1" ht="20.100000000000001" customHeight="1" x14ac:dyDescent="0.25">
      <c r="AD134" s="585"/>
      <c r="AF134" s="585"/>
      <c r="AH134" s="585"/>
      <c r="AI134" s="585"/>
      <c r="AJ134" s="585"/>
      <c r="AK134" s="585"/>
      <c r="AL134" s="585"/>
      <c r="AM134" s="585"/>
      <c r="AN134" s="585"/>
      <c r="AP134" s="585"/>
      <c r="AQ134" s="585"/>
      <c r="AR134" s="585"/>
      <c r="AT134" s="585"/>
      <c r="AV134" s="533"/>
      <c r="AW134" s="533"/>
      <c r="AX134" s="533"/>
      <c r="AY134" s="533"/>
      <c r="AZ134" s="533"/>
      <c r="BA134" s="533"/>
      <c r="BB134" s="533"/>
      <c r="BC134" s="533"/>
      <c r="BD134" s="533"/>
      <c r="BE134" s="533"/>
      <c r="BF134" s="533"/>
      <c r="BG134" s="533"/>
      <c r="BH134" s="533"/>
      <c r="BJ134" s="527"/>
      <c r="BK134" s="527"/>
      <c r="BL134" s="178"/>
      <c r="BM134" s="527"/>
      <c r="BN134" s="527"/>
      <c r="BO134" s="527"/>
      <c r="BP134" s="527"/>
      <c r="BQ134" s="527"/>
      <c r="BR134" s="527"/>
      <c r="BS134" s="527"/>
      <c r="BT134" s="527"/>
      <c r="BU134" s="527"/>
      <c r="BV134" s="527"/>
      <c r="BW134" s="527"/>
      <c r="BX134" s="527"/>
      <c r="BY134" s="527"/>
      <c r="BZ134" s="527"/>
      <c r="CA134" s="527"/>
      <c r="CB134" s="527"/>
      <c r="CC134" s="527"/>
      <c r="CD134" s="545"/>
      <c r="CE134" s="527"/>
      <c r="CF134" s="527"/>
      <c r="CG134" s="527"/>
      <c r="CH134" s="527"/>
      <c r="CI134" s="527"/>
      <c r="CJ134" s="527"/>
      <c r="CK134" s="527"/>
      <c r="CL134" s="527"/>
      <c r="CM134" s="527"/>
      <c r="CN134" s="527"/>
      <c r="CO134" s="527"/>
      <c r="CP134" s="527"/>
      <c r="CQ134" s="527"/>
      <c r="CR134" s="527"/>
      <c r="CS134" s="527"/>
      <c r="CT134" s="527"/>
      <c r="CU134" s="527"/>
      <c r="CV134" s="527"/>
      <c r="CW134" s="527"/>
      <c r="CX134" s="527"/>
    </row>
    <row r="135" spans="30:102" s="39" customFormat="1" ht="20.100000000000001" customHeight="1" x14ac:dyDescent="0.25">
      <c r="AD135" s="585"/>
      <c r="AF135" s="585"/>
      <c r="AH135" s="585"/>
      <c r="AI135" s="585"/>
      <c r="AJ135" s="585"/>
      <c r="AK135" s="585"/>
      <c r="AL135" s="585"/>
      <c r="AM135" s="585"/>
      <c r="AN135" s="585"/>
      <c r="AP135" s="585"/>
      <c r="AQ135" s="585"/>
      <c r="AR135" s="585"/>
      <c r="AT135" s="585"/>
      <c r="AV135" s="533"/>
      <c r="AW135" s="533"/>
      <c r="AX135" s="533"/>
      <c r="AY135" s="533"/>
      <c r="AZ135" s="533"/>
      <c r="BA135" s="533"/>
      <c r="BB135" s="533"/>
      <c r="BC135" s="533"/>
      <c r="BD135" s="533"/>
      <c r="BE135" s="533"/>
      <c r="BF135" s="533"/>
      <c r="BG135" s="533"/>
      <c r="BH135" s="533"/>
      <c r="BJ135" s="527"/>
      <c r="BK135" s="527"/>
      <c r="BL135" s="178"/>
      <c r="BM135" s="527"/>
      <c r="BN135" s="527"/>
      <c r="BO135" s="527"/>
      <c r="BP135" s="527"/>
      <c r="BQ135" s="527"/>
      <c r="BR135" s="527"/>
      <c r="BS135" s="527"/>
      <c r="BT135" s="527"/>
      <c r="BU135" s="527"/>
      <c r="BV135" s="527"/>
      <c r="BW135" s="527"/>
      <c r="BX135" s="527"/>
      <c r="BY135" s="527"/>
      <c r="BZ135" s="527"/>
      <c r="CA135" s="527"/>
      <c r="CB135" s="527"/>
      <c r="CC135" s="527"/>
      <c r="CD135" s="545"/>
      <c r="CE135" s="527"/>
      <c r="CF135" s="527"/>
      <c r="CG135" s="527"/>
      <c r="CH135" s="527"/>
      <c r="CI135" s="527"/>
      <c r="CJ135" s="527"/>
      <c r="CK135" s="527"/>
      <c r="CL135" s="527"/>
      <c r="CM135" s="527"/>
      <c r="CN135" s="527"/>
      <c r="CO135" s="527"/>
      <c r="CP135" s="527"/>
      <c r="CQ135" s="527"/>
      <c r="CR135" s="527"/>
      <c r="CS135" s="527"/>
      <c r="CT135" s="527"/>
      <c r="CU135" s="527"/>
      <c r="CV135" s="527"/>
      <c r="CW135" s="527"/>
      <c r="CX135" s="527"/>
    </row>
    <row r="136" spans="30:102" s="39" customFormat="1" ht="20.100000000000001" customHeight="1" x14ac:dyDescent="0.25">
      <c r="AD136" s="585"/>
      <c r="AF136" s="585"/>
      <c r="AH136" s="585"/>
      <c r="AI136" s="585"/>
      <c r="AJ136" s="585"/>
      <c r="AK136" s="585"/>
      <c r="AL136" s="585"/>
      <c r="AM136" s="585"/>
      <c r="AN136" s="585"/>
      <c r="AP136" s="585"/>
      <c r="AQ136" s="585"/>
      <c r="AR136" s="585"/>
      <c r="AT136" s="585"/>
      <c r="AV136" s="533"/>
      <c r="AW136" s="533"/>
      <c r="AX136" s="533"/>
      <c r="AY136" s="533"/>
      <c r="AZ136" s="533"/>
      <c r="BA136" s="533"/>
      <c r="BB136" s="533"/>
      <c r="BC136" s="533"/>
      <c r="BD136" s="533"/>
      <c r="BE136" s="533"/>
      <c r="BF136" s="533"/>
      <c r="BG136" s="533"/>
      <c r="BH136" s="533"/>
      <c r="BJ136" s="527"/>
      <c r="BK136" s="527"/>
      <c r="BL136" s="178"/>
      <c r="BM136" s="527"/>
      <c r="BN136" s="527"/>
      <c r="BO136" s="527"/>
      <c r="BP136" s="527"/>
      <c r="BQ136" s="527"/>
      <c r="BR136" s="527"/>
      <c r="BS136" s="527"/>
      <c r="BT136" s="527"/>
      <c r="BU136" s="527"/>
      <c r="BV136" s="527"/>
      <c r="BW136" s="527"/>
      <c r="BX136" s="527"/>
      <c r="BY136" s="527"/>
      <c r="BZ136" s="527"/>
      <c r="CA136" s="527"/>
      <c r="CB136" s="527"/>
      <c r="CC136" s="527"/>
      <c r="CD136" s="545"/>
      <c r="CE136" s="527"/>
      <c r="CF136" s="527"/>
      <c r="CG136" s="527"/>
      <c r="CH136" s="527"/>
      <c r="CI136" s="527"/>
      <c r="CJ136" s="527"/>
      <c r="CK136" s="527"/>
      <c r="CL136" s="527"/>
      <c r="CM136" s="527"/>
      <c r="CN136" s="527"/>
      <c r="CO136" s="527"/>
      <c r="CP136" s="527"/>
      <c r="CQ136" s="527"/>
      <c r="CR136" s="527"/>
      <c r="CS136" s="527"/>
      <c r="CT136" s="527"/>
      <c r="CU136" s="527"/>
      <c r="CV136" s="527"/>
      <c r="CW136" s="527"/>
      <c r="CX136" s="527"/>
    </row>
    <row r="137" spans="30:102" s="39" customFormat="1" ht="20.100000000000001" customHeight="1" x14ac:dyDescent="0.25">
      <c r="AD137" s="585"/>
      <c r="AF137" s="585"/>
      <c r="AH137" s="585"/>
      <c r="AI137" s="585"/>
      <c r="AJ137" s="585"/>
      <c r="AK137" s="585"/>
      <c r="AL137" s="585"/>
      <c r="AM137" s="585"/>
      <c r="AN137" s="585"/>
      <c r="AP137" s="585"/>
      <c r="AQ137" s="585"/>
      <c r="AR137" s="585"/>
      <c r="AT137" s="585"/>
      <c r="AV137" s="533"/>
      <c r="AW137" s="533"/>
      <c r="AX137" s="533"/>
      <c r="AY137" s="533"/>
      <c r="AZ137" s="533"/>
      <c r="BA137" s="533"/>
      <c r="BB137" s="533"/>
      <c r="BC137" s="533"/>
      <c r="BD137" s="533"/>
      <c r="BE137" s="533"/>
      <c r="BF137" s="533"/>
      <c r="BG137" s="533"/>
      <c r="BH137" s="533"/>
      <c r="BJ137" s="527"/>
      <c r="BK137" s="527"/>
      <c r="BL137" s="178"/>
      <c r="BM137" s="527"/>
      <c r="BN137" s="527"/>
      <c r="BO137" s="527"/>
      <c r="BP137" s="527"/>
      <c r="BQ137" s="527"/>
      <c r="BR137" s="527"/>
      <c r="BS137" s="527"/>
      <c r="BT137" s="527"/>
      <c r="BU137" s="527"/>
      <c r="BV137" s="527"/>
      <c r="BW137" s="527"/>
      <c r="BX137" s="527"/>
      <c r="BY137" s="527"/>
      <c r="BZ137" s="527"/>
      <c r="CA137" s="527"/>
      <c r="CB137" s="527"/>
      <c r="CC137" s="527"/>
      <c r="CD137" s="545"/>
      <c r="CE137" s="527"/>
      <c r="CF137" s="527"/>
      <c r="CG137" s="527"/>
      <c r="CH137" s="527"/>
      <c r="CI137" s="527"/>
      <c r="CJ137" s="527"/>
      <c r="CK137" s="527"/>
      <c r="CL137" s="527"/>
      <c r="CM137" s="527"/>
      <c r="CN137" s="527"/>
      <c r="CO137" s="527"/>
      <c r="CP137" s="527"/>
      <c r="CQ137" s="527"/>
      <c r="CR137" s="527"/>
      <c r="CS137" s="527"/>
      <c r="CT137" s="527"/>
      <c r="CU137" s="527"/>
      <c r="CV137" s="527"/>
      <c r="CW137" s="527"/>
      <c r="CX137" s="527"/>
    </row>
    <row r="138" spans="30:102" s="39" customFormat="1" ht="20.100000000000001" customHeight="1" x14ac:dyDescent="0.25">
      <c r="AD138" s="585"/>
      <c r="AF138" s="585"/>
      <c r="AH138" s="585"/>
      <c r="AI138" s="585"/>
      <c r="AJ138" s="585"/>
      <c r="AK138" s="585"/>
      <c r="AL138" s="585"/>
      <c r="AM138" s="585"/>
      <c r="AN138" s="585"/>
      <c r="AP138" s="585"/>
      <c r="AQ138" s="585"/>
      <c r="AR138" s="585"/>
      <c r="AT138" s="585"/>
      <c r="AV138" s="533"/>
      <c r="AW138" s="533"/>
      <c r="AX138" s="533"/>
      <c r="AY138" s="533"/>
      <c r="AZ138" s="533"/>
      <c r="BA138" s="533"/>
      <c r="BB138" s="533"/>
      <c r="BC138" s="533"/>
      <c r="BD138" s="533"/>
      <c r="BE138" s="533"/>
      <c r="BF138" s="533"/>
      <c r="BG138" s="533"/>
      <c r="BH138" s="533"/>
      <c r="BJ138" s="527"/>
      <c r="BK138" s="527"/>
      <c r="BL138" s="178"/>
      <c r="BM138" s="527"/>
      <c r="BN138" s="527"/>
      <c r="BO138" s="527"/>
      <c r="BP138" s="527"/>
      <c r="BQ138" s="527"/>
      <c r="BR138" s="527"/>
      <c r="BS138" s="527"/>
      <c r="BT138" s="527"/>
      <c r="BU138" s="527"/>
      <c r="BV138" s="527"/>
      <c r="BW138" s="527"/>
      <c r="BX138" s="527"/>
      <c r="BY138" s="527"/>
      <c r="BZ138" s="527"/>
      <c r="CA138" s="527"/>
      <c r="CB138" s="527"/>
      <c r="CC138" s="527"/>
      <c r="CD138" s="545"/>
      <c r="CE138" s="527"/>
      <c r="CF138" s="527"/>
      <c r="CG138" s="527"/>
      <c r="CH138" s="527"/>
      <c r="CI138" s="527"/>
      <c r="CJ138" s="527"/>
      <c r="CK138" s="527"/>
      <c r="CL138" s="527"/>
      <c r="CM138" s="527"/>
      <c r="CN138" s="527"/>
      <c r="CO138" s="527"/>
      <c r="CP138" s="527"/>
      <c r="CQ138" s="527"/>
      <c r="CR138" s="527"/>
      <c r="CS138" s="527"/>
      <c r="CT138" s="527"/>
      <c r="CU138" s="527"/>
      <c r="CV138" s="527"/>
      <c r="CW138" s="527"/>
      <c r="CX138" s="527"/>
    </row>
    <row r="139" spans="30:102" s="64" customFormat="1" ht="20.100000000000001" customHeight="1" x14ac:dyDescent="0.25">
      <c r="AD139" s="585"/>
      <c r="AE139" s="39"/>
      <c r="AF139" s="585"/>
      <c r="AG139" s="39"/>
      <c r="AH139" s="585"/>
      <c r="AI139" s="585"/>
      <c r="AJ139" s="585"/>
      <c r="AK139" s="585"/>
      <c r="AL139" s="585"/>
      <c r="AM139" s="585"/>
      <c r="AN139" s="585"/>
      <c r="AO139" s="39"/>
      <c r="AP139" s="585"/>
      <c r="AQ139" s="585"/>
      <c r="AR139" s="585"/>
      <c r="AS139" s="39"/>
      <c r="AT139" s="585"/>
      <c r="AU139" s="39"/>
      <c r="AV139" s="533"/>
      <c r="AW139" s="533"/>
      <c r="AX139" s="533"/>
      <c r="AY139" s="533"/>
      <c r="AZ139" s="533"/>
      <c r="BA139" s="533"/>
      <c r="BB139" s="533"/>
      <c r="BC139" s="533"/>
      <c r="BD139" s="533"/>
      <c r="BE139" s="533"/>
      <c r="BF139" s="533"/>
      <c r="BG139" s="533"/>
      <c r="BH139" s="533"/>
      <c r="BI139" s="39"/>
      <c r="BJ139" s="527"/>
      <c r="BK139" s="527"/>
      <c r="BL139" s="178"/>
      <c r="BM139" s="527"/>
      <c r="BN139" s="527"/>
      <c r="BO139" s="527"/>
      <c r="BP139" s="527"/>
      <c r="BQ139" s="527"/>
      <c r="BR139" s="527"/>
      <c r="BS139" s="527"/>
      <c r="BT139" s="527"/>
      <c r="BU139" s="527"/>
      <c r="BV139" s="527"/>
      <c r="BW139" s="527"/>
      <c r="BX139" s="527"/>
      <c r="BY139" s="527"/>
      <c r="BZ139" s="527"/>
      <c r="CA139" s="527"/>
      <c r="CB139" s="527"/>
      <c r="CC139" s="527"/>
      <c r="CD139" s="528"/>
      <c r="CE139" s="527"/>
      <c r="CF139" s="527"/>
      <c r="CG139" s="527"/>
      <c r="CH139" s="527"/>
      <c r="CI139" s="527"/>
      <c r="CJ139" s="527"/>
      <c r="CK139" s="527"/>
      <c r="CL139" s="527"/>
      <c r="CM139" s="527"/>
      <c r="CN139" s="527"/>
      <c r="CO139" s="527"/>
      <c r="CP139" s="527"/>
      <c r="CQ139" s="527"/>
      <c r="CR139" s="527"/>
      <c r="CS139" s="527"/>
      <c r="CT139" s="527"/>
      <c r="CU139" s="527"/>
      <c r="CV139" s="527"/>
      <c r="CW139" s="527"/>
      <c r="CX139" s="527"/>
    </row>
    <row r="140" spans="30:102" s="64" customFormat="1" ht="20.100000000000001" customHeight="1" x14ac:dyDescent="0.25">
      <c r="AD140" s="585"/>
      <c r="AE140" s="39"/>
      <c r="AF140" s="585"/>
      <c r="AG140" s="39"/>
      <c r="AH140" s="585"/>
      <c r="AI140" s="585"/>
      <c r="AJ140" s="585"/>
      <c r="AK140" s="585"/>
      <c r="AL140" s="585"/>
      <c r="AM140" s="585"/>
      <c r="AN140" s="585"/>
      <c r="AO140" s="39"/>
      <c r="AP140" s="585"/>
      <c r="AQ140" s="585"/>
      <c r="AR140" s="585"/>
      <c r="AS140" s="39"/>
      <c r="AT140" s="585"/>
      <c r="AU140" s="39"/>
      <c r="AV140" s="533"/>
      <c r="AW140" s="533"/>
      <c r="AX140" s="533"/>
      <c r="AY140" s="533"/>
      <c r="AZ140" s="533"/>
      <c r="BA140" s="533"/>
      <c r="BB140" s="533"/>
      <c r="BC140" s="533"/>
      <c r="BD140" s="533"/>
      <c r="BE140" s="533"/>
      <c r="BF140" s="533"/>
      <c r="BG140" s="533"/>
      <c r="BH140" s="533"/>
      <c r="BI140" s="39"/>
      <c r="BJ140" s="527"/>
      <c r="BK140" s="527"/>
      <c r="BL140" s="178"/>
      <c r="BM140" s="527"/>
      <c r="BN140" s="527"/>
      <c r="BO140" s="527"/>
      <c r="BP140" s="527"/>
      <c r="BQ140" s="527"/>
      <c r="BR140" s="527"/>
      <c r="BS140" s="527"/>
      <c r="BT140" s="527"/>
      <c r="BU140" s="527"/>
      <c r="BV140" s="527"/>
      <c r="BW140" s="527"/>
      <c r="BX140" s="527"/>
      <c r="BY140" s="527"/>
      <c r="BZ140" s="527"/>
      <c r="CA140" s="527"/>
      <c r="CB140" s="527"/>
      <c r="CC140" s="527"/>
      <c r="CD140" s="528"/>
      <c r="CE140" s="527"/>
      <c r="CF140" s="527"/>
      <c r="CG140" s="527"/>
      <c r="CH140" s="527"/>
      <c r="CI140" s="527"/>
      <c r="CJ140" s="527"/>
      <c r="CK140" s="527"/>
      <c r="CL140" s="527"/>
      <c r="CM140" s="527"/>
      <c r="CN140" s="527"/>
      <c r="CO140" s="527"/>
      <c r="CP140" s="527"/>
      <c r="CQ140" s="527"/>
      <c r="CR140" s="527"/>
      <c r="CS140" s="527"/>
      <c r="CT140" s="527"/>
      <c r="CU140" s="527"/>
      <c r="CV140" s="527"/>
      <c r="CW140" s="527"/>
      <c r="CX140" s="527"/>
    </row>
    <row r="141" spans="30:102" ht="20.100000000000001" customHeight="1" x14ac:dyDescent="0.25"/>
    <row r="142" spans="30:102" ht="20.100000000000001" customHeight="1" x14ac:dyDescent="0.25"/>
    <row r="143" spans="30:102" ht="20.100000000000001" customHeight="1" x14ac:dyDescent="0.25"/>
    <row r="144" spans="30:102" ht="20.100000000000001" customHeight="1" x14ac:dyDescent="0.25"/>
  </sheetData>
  <mergeCells count="161">
    <mergeCell ref="BO10:BQ10"/>
    <mergeCell ref="CG4:CG5"/>
    <mergeCell ref="CH4:CI4"/>
    <mergeCell ref="CJ4:CK4"/>
    <mergeCell ref="CM4:CM5"/>
    <mergeCell ref="CS4:CS5"/>
    <mergeCell ref="U13:V13"/>
    <mergeCell ref="W13:AA13"/>
    <mergeCell ref="AZ36:AZ40"/>
    <mergeCell ref="BA36:BA40"/>
    <mergeCell ref="BB36:BB40"/>
    <mergeCell ref="BC36:BC40"/>
    <mergeCell ref="BD3:BF3"/>
    <mergeCell ref="BG8:BG11"/>
    <mergeCell ref="BH8:BH11"/>
    <mergeCell ref="BG12:BG15"/>
    <mergeCell ref="BH12:BH15"/>
    <mergeCell ref="BG16:BG19"/>
    <mergeCell ref="BH16:BH19"/>
    <mergeCell ref="BG21:BG24"/>
    <mergeCell ref="BH21:BH24"/>
    <mergeCell ref="BG26:BG29"/>
    <mergeCell ref="BH26:BH29"/>
    <mergeCell ref="BG31:BG34"/>
    <mergeCell ref="BH31:BH34"/>
    <mergeCell ref="BG36:BG39"/>
    <mergeCell ref="BH36:BH39"/>
    <mergeCell ref="BG3:BH3"/>
    <mergeCell ref="AZ21:AZ25"/>
    <mergeCell ref="BA21:BA25"/>
    <mergeCell ref="BB21:BB25"/>
    <mergeCell ref="BC21:BC25"/>
    <mergeCell ref="AZ26:AZ30"/>
    <mergeCell ref="BA26:BA30"/>
    <mergeCell ref="BB26:BB30"/>
    <mergeCell ref="BC26:BC30"/>
    <mergeCell ref="AZ31:AZ35"/>
    <mergeCell ref="BA31:BA35"/>
    <mergeCell ref="BB31:BB35"/>
    <mergeCell ref="BC31:BC35"/>
    <mergeCell ref="AV26:AV30"/>
    <mergeCell ref="AX26:AX30"/>
    <mergeCell ref="AX31:AX35"/>
    <mergeCell ref="AV31:AV35"/>
    <mergeCell ref="AX36:AX40"/>
    <mergeCell ref="AV36:AV40"/>
    <mergeCell ref="AY36:AY40"/>
    <mergeCell ref="AY31:AY35"/>
    <mergeCell ref="AY26:AY30"/>
    <mergeCell ref="AV12:AV15"/>
    <mergeCell ref="AX12:AX15"/>
    <mergeCell ref="AY12:AY15"/>
    <mergeCell ref="AV16:AV19"/>
    <mergeCell ref="AX16:AX19"/>
    <mergeCell ref="AY16:AY19"/>
    <mergeCell ref="AY21:AY25"/>
    <mergeCell ref="AX21:AX25"/>
    <mergeCell ref="AV21:AV25"/>
    <mergeCell ref="A1:AB1"/>
    <mergeCell ref="A2:AB2"/>
    <mergeCell ref="A6:H6"/>
    <mergeCell ref="J6:V6"/>
    <mergeCell ref="AI3:AJ3"/>
    <mergeCell ref="Z6:AB6"/>
    <mergeCell ref="A16:C16"/>
    <mergeCell ref="D16:F16"/>
    <mergeCell ref="A17:C17"/>
    <mergeCell ref="D17:F17"/>
    <mergeCell ref="D13:F13"/>
    <mergeCell ref="A14:C14"/>
    <mergeCell ref="D14:F14"/>
    <mergeCell ref="A15:C15"/>
    <mergeCell ref="D15:F15"/>
    <mergeCell ref="J10:AB10"/>
    <mergeCell ref="I22:P22"/>
    <mergeCell ref="I23:P23"/>
    <mergeCell ref="A21:D21"/>
    <mergeCell ref="AH1:AN1"/>
    <mergeCell ref="U17:AA18"/>
    <mergeCell ref="AK3:AL3"/>
    <mergeCell ref="AM3:AN3"/>
    <mergeCell ref="L7:M7"/>
    <mergeCell ref="N7:O7"/>
    <mergeCell ref="Q7:R7"/>
    <mergeCell ref="S7:T7"/>
    <mergeCell ref="W6:Y6"/>
    <mergeCell ref="A5:H5"/>
    <mergeCell ref="J5:AB5"/>
    <mergeCell ref="A3:AB3"/>
    <mergeCell ref="AX3:AY3"/>
    <mergeCell ref="AV3:AV4"/>
    <mergeCell ref="AV8:AV11"/>
    <mergeCell ref="AX8:AX11"/>
    <mergeCell ref="AY8:AY11"/>
    <mergeCell ref="AW3:AW4"/>
    <mergeCell ref="AZ3:BA3"/>
    <mergeCell ref="BB3:BC3"/>
    <mergeCell ref="AZ8:AZ11"/>
    <mergeCell ref="BA8:BA11"/>
    <mergeCell ref="BB8:BB11"/>
    <mergeCell ref="BC8:BC11"/>
    <mergeCell ref="A10:H10"/>
    <mergeCell ref="A11:AB11"/>
    <mergeCell ref="A20:D20"/>
    <mergeCell ref="W20:Z20"/>
    <mergeCell ref="J9:L9"/>
    <mergeCell ref="O9:Q9"/>
    <mergeCell ref="T9:V9"/>
    <mergeCell ref="Y9:AA9"/>
    <mergeCell ref="X8:AB8"/>
    <mergeCell ref="A8:H9"/>
    <mergeCell ref="I8:M8"/>
    <mergeCell ref="N8:R8"/>
    <mergeCell ref="S8:W8"/>
    <mergeCell ref="A7:H7"/>
    <mergeCell ref="BJ1:BK1"/>
    <mergeCell ref="BO3:BQ3"/>
    <mergeCell ref="A33:C33"/>
    <mergeCell ref="T22:V22"/>
    <mergeCell ref="W23:Z23"/>
    <mergeCell ref="W22:Z22"/>
    <mergeCell ref="W21:Z21"/>
    <mergeCell ref="D33:K33"/>
    <mergeCell ref="A30:C30"/>
    <mergeCell ref="D30:K30"/>
    <mergeCell ref="A31:C31"/>
    <mergeCell ref="D31:K31"/>
    <mergeCell ref="A32:C32"/>
    <mergeCell ref="D32:K32"/>
    <mergeCell ref="A13:C13"/>
    <mergeCell ref="G26:I26"/>
    <mergeCell ref="I21:P21"/>
    <mergeCell ref="T23:V23"/>
    <mergeCell ref="Q20:S20"/>
    <mergeCell ref="Q21:S21"/>
    <mergeCell ref="Q22:S22"/>
    <mergeCell ref="Q23:S23"/>
    <mergeCell ref="T20:V20"/>
    <mergeCell ref="T21:V21"/>
    <mergeCell ref="I20:P20"/>
    <mergeCell ref="BS3:BW3"/>
    <mergeCell ref="BY3:CC3"/>
    <mergeCell ref="N13:R13"/>
    <mergeCell ref="I13:M13"/>
    <mergeCell ref="M15:R15"/>
    <mergeCell ref="Y15:AA15"/>
    <mergeCell ref="Y16:AA16"/>
    <mergeCell ref="U15:X15"/>
    <mergeCell ref="U16:X16"/>
    <mergeCell ref="U14:X14"/>
    <mergeCell ref="I16:L16"/>
    <mergeCell ref="I15:L15"/>
    <mergeCell ref="I17:L17"/>
    <mergeCell ref="M14:O14"/>
    <mergeCell ref="P14:R14"/>
    <mergeCell ref="Y14:AA14"/>
    <mergeCell ref="M16:O16"/>
    <mergeCell ref="P16:R16"/>
    <mergeCell ref="M17:O17"/>
    <mergeCell ref="P17:R17"/>
    <mergeCell ref="I14:L14"/>
  </mergeCells>
  <phoneticPr fontId="2"/>
  <conditionalFormatting sqref="Q21:S21">
    <cfRule type="expression" dxfId="45" priority="14">
      <formula>ISERROR($Q$21)</formula>
    </cfRule>
  </conditionalFormatting>
  <conditionalFormatting sqref="Q22:S22">
    <cfRule type="expression" dxfId="44" priority="13">
      <formula>ISERROR($Q$22)</formula>
    </cfRule>
  </conditionalFormatting>
  <conditionalFormatting sqref="Q23:S23">
    <cfRule type="expression" dxfId="43" priority="12">
      <formula>ISERROR($Q$23)</formula>
    </cfRule>
  </conditionalFormatting>
  <conditionalFormatting sqref="T21:V21">
    <cfRule type="expression" dxfId="42" priority="11">
      <formula>ISERROR($T$21)</formula>
    </cfRule>
  </conditionalFormatting>
  <conditionalFormatting sqref="T22:V22">
    <cfRule type="expression" dxfId="41" priority="10">
      <formula>ISERROR($T$22)</formula>
    </cfRule>
  </conditionalFormatting>
  <conditionalFormatting sqref="W21:Z21">
    <cfRule type="expression" dxfId="40" priority="9">
      <formula>ISERROR($W$21)</formula>
    </cfRule>
  </conditionalFormatting>
  <conditionalFormatting sqref="W22:Z22">
    <cfRule type="expression" dxfId="39" priority="8">
      <formula>ISERROR($W$22)</formula>
    </cfRule>
  </conditionalFormatting>
  <conditionalFormatting sqref="M17:R17">
    <cfRule type="expression" dxfId="38" priority="143">
      <formula>$N$13="規定値を使用する"</formula>
    </cfRule>
  </conditionalFormatting>
  <conditionalFormatting sqref="Y15:AA16">
    <cfRule type="expression" dxfId="37" priority="145">
      <formula>$W$13="規定値を使用する"</formula>
    </cfRule>
  </conditionalFormatting>
  <dataValidations count="4">
    <dataValidation type="list" allowBlank="1" showInputMessage="1" showErrorMessage="1" sqref="Z6:AB6">
      <formula1>"１地域,２地域,３地域,４地域,５地域,６地域,７地域,８地域"</formula1>
    </dataValidation>
    <dataValidation type="list" allowBlank="1" showInputMessage="1" showErrorMessage="1" sqref="W13:Z13 N13:Q13">
      <formula1>"規定値を使用する,個別に計算する"</formula1>
    </dataValidation>
    <dataValidation type="list" allowBlank="1" showInputMessage="1" showErrorMessage="1" sqref="J10:AB10">
      <formula1>"床断熱,基礎断熱,床断熱と基礎断熱の併用"</formula1>
    </dataValidation>
    <dataValidation type="list" allowBlank="1" showInputMessage="1" showErrorMessage="1" sqref="A21:D21">
      <formula1>"等級4,等級3,等級2"</formula1>
    </dataValidation>
  </dataValidations>
  <pageMargins left="0.59055118110236227" right="0.39370078740157483" top="0.98425196850393704" bottom="0.78740157480314965" header="0.31496062992125984" footer="0.39370078740157483"/>
  <pageSetup paperSize="9" scale="92"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94226" r:id="rId4" name="Group Box 18">
              <controlPr defaultSize="0" autoFill="0" autoPict="0">
                <anchor moveWithCells="1">
                  <from>
                    <xdr:col>7</xdr:col>
                    <xdr:colOff>266700</xdr:colOff>
                    <xdr:row>8</xdr:row>
                    <xdr:rowOff>371475</xdr:rowOff>
                  </from>
                  <to>
                    <xdr:col>19</xdr:col>
                    <xdr:colOff>0</xdr:colOff>
                    <xdr:row>9</xdr:row>
                    <xdr:rowOff>342900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C91"/>
  <sheetViews>
    <sheetView showGridLines="0" view="pageBreakPreview" topLeftCell="A14" zoomScale="90" zoomScaleNormal="100" zoomScaleSheetLayoutView="90" workbookViewId="0">
      <selection activeCell="A33" sqref="A33"/>
    </sheetView>
  </sheetViews>
  <sheetFormatPr defaultColWidth="9" defaultRowHeight="12.75" x14ac:dyDescent="0.25"/>
  <cols>
    <col min="1" max="1" width="11.1328125" style="7" customWidth="1"/>
    <col min="2" max="2" width="10.86328125" style="7" customWidth="1"/>
    <col min="3" max="3" width="10.59765625" style="7" customWidth="1"/>
    <col min="4" max="4" width="6.46484375" style="7" customWidth="1"/>
    <col min="5" max="5" width="7" style="7" customWidth="1"/>
    <col min="6" max="6" width="9" style="7" customWidth="1"/>
    <col min="7" max="9" width="8.59765625" style="7" customWidth="1"/>
    <col min="10" max="12" width="6.59765625" style="7" customWidth="1"/>
    <col min="13" max="13" width="8.59765625" style="7" customWidth="1"/>
    <col min="14" max="14" width="20.3984375" style="7" customWidth="1"/>
    <col min="15" max="15" width="10.265625" style="7" customWidth="1"/>
    <col min="16" max="16" width="7.59765625" style="7" customWidth="1"/>
    <col min="17" max="18" width="10.59765625" style="7" customWidth="1"/>
    <col min="19" max="19" width="2.59765625" style="7" customWidth="1"/>
    <col min="20" max="22" width="10.59765625" style="7" customWidth="1"/>
    <col min="23" max="23" width="2.59765625" style="7" customWidth="1"/>
    <col min="24" max="25" width="15.59765625" style="7" customWidth="1"/>
    <col min="26" max="26" width="2.59765625" style="7" customWidth="1"/>
    <col min="27" max="28" width="10.59765625" style="7" customWidth="1"/>
    <col min="29" max="30" width="3.59765625" style="7" customWidth="1"/>
    <col min="31" max="36" width="4.59765625" style="7" customWidth="1"/>
    <col min="37" max="16384" width="9" style="7"/>
  </cols>
  <sheetData>
    <row r="1" spans="1:28" s="2" customFormat="1" ht="30" customHeight="1" x14ac:dyDescent="0.25">
      <c r="A1" s="362" t="s">
        <v>73</v>
      </c>
      <c r="B1" s="362"/>
      <c r="C1" s="362"/>
      <c r="D1" s="362"/>
      <c r="E1" s="362"/>
      <c r="F1" s="362"/>
      <c r="G1" s="362"/>
      <c r="H1" s="362"/>
      <c r="I1" s="362"/>
      <c r="J1" s="362"/>
      <c r="K1" s="17"/>
      <c r="L1" s="17"/>
      <c r="M1" s="17"/>
      <c r="N1" s="17"/>
    </row>
    <row r="2" spans="1:28" s="2" customFormat="1" ht="17.25" customHeight="1" x14ac:dyDescent="0.25">
      <c r="A2" s="33"/>
      <c r="B2" s="33"/>
      <c r="C2" s="33"/>
      <c r="D2" s="33"/>
      <c r="E2" s="33"/>
      <c r="F2" s="33"/>
      <c r="G2" s="33"/>
      <c r="H2" s="33"/>
      <c r="I2" s="33"/>
      <c r="J2" s="33"/>
      <c r="K2" s="33"/>
      <c r="L2" s="33"/>
      <c r="M2" s="33"/>
      <c r="N2" s="33"/>
    </row>
    <row r="3" spans="1:28" s="3" customFormat="1" ht="21.95" customHeight="1" thickBot="1" x14ac:dyDescent="0.3">
      <c r="A3" s="4" t="s">
        <v>291</v>
      </c>
      <c r="L3" s="5"/>
      <c r="M3" s="8"/>
      <c r="N3" s="4" t="s">
        <v>62</v>
      </c>
    </row>
    <row r="4" spans="1:28" s="3" customFormat="1" ht="21.95" customHeight="1" thickBot="1" x14ac:dyDescent="0.3">
      <c r="A4" s="348" t="s">
        <v>61</v>
      </c>
      <c r="B4" s="349"/>
      <c r="C4" s="339" t="s">
        <v>59</v>
      </c>
      <c r="D4" s="349"/>
      <c r="E4" s="340" t="s">
        <v>63</v>
      </c>
      <c r="F4" s="349"/>
      <c r="G4" s="340" t="s">
        <v>68</v>
      </c>
      <c r="H4" s="340"/>
      <c r="I4" s="340"/>
      <c r="J4" s="341"/>
      <c r="K4" s="14"/>
      <c r="L4" s="13"/>
      <c r="M4" s="15"/>
      <c r="N4" s="35" t="s">
        <v>93</v>
      </c>
      <c r="O4" s="35" t="s">
        <v>91</v>
      </c>
      <c r="P4" s="35" t="s">
        <v>92</v>
      </c>
    </row>
    <row r="5" spans="1:28" s="3" customFormat="1" ht="21.95" customHeight="1" x14ac:dyDescent="0.25">
      <c r="A5" s="364"/>
      <c r="B5" s="365"/>
      <c r="C5" s="367">
        <v>2</v>
      </c>
      <c r="D5" s="368"/>
      <c r="E5" s="344">
        <v>1</v>
      </c>
      <c r="F5" s="345"/>
      <c r="G5" s="370"/>
      <c r="H5" s="370"/>
      <c r="I5" s="370"/>
      <c r="J5" s="371"/>
      <c r="K5" s="14"/>
      <c r="L5" s="13"/>
      <c r="M5" s="15"/>
      <c r="N5" s="18">
        <f>C5*E5</f>
        <v>2</v>
      </c>
      <c r="O5" s="18">
        <f>MAX(N5:N9)</f>
        <v>2</v>
      </c>
      <c r="P5" s="1">
        <f>MATCH(O5,N5:N9,0)</f>
        <v>1</v>
      </c>
    </row>
    <row r="6" spans="1:28" s="3" customFormat="1" ht="21.95" customHeight="1" x14ac:dyDescent="0.25">
      <c r="A6" s="342"/>
      <c r="B6" s="343"/>
      <c r="C6" s="372">
        <v>1.2</v>
      </c>
      <c r="D6" s="373"/>
      <c r="E6" s="331">
        <v>1</v>
      </c>
      <c r="F6" s="332"/>
      <c r="G6" s="374"/>
      <c r="H6" s="374"/>
      <c r="I6" s="374"/>
      <c r="J6" s="375"/>
      <c r="K6" s="14"/>
      <c r="L6" s="13"/>
      <c r="M6" s="15"/>
      <c r="N6" s="18">
        <f t="shared" ref="N6:N9" si="0">C6*E6</f>
        <v>1.2</v>
      </c>
    </row>
    <row r="7" spans="1:28" s="3" customFormat="1" ht="21.95" customHeight="1" x14ac:dyDescent="0.25">
      <c r="A7" s="318"/>
      <c r="B7" s="354"/>
      <c r="C7" s="320">
        <v>1.7</v>
      </c>
      <c r="D7" s="355"/>
      <c r="E7" s="331">
        <v>1</v>
      </c>
      <c r="F7" s="332"/>
      <c r="G7" s="334"/>
      <c r="H7" s="334"/>
      <c r="I7" s="334"/>
      <c r="J7" s="335"/>
      <c r="K7" s="14"/>
      <c r="L7" s="13"/>
      <c r="M7" s="15"/>
      <c r="N7" s="18">
        <f t="shared" si="0"/>
        <v>1.7</v>
      </c>
    </row>
    <row r="8" spans="1:28" s="3" customFormat="1" ht="21.95" customHeight="1" x14ac:dyDescent="0.25">
      <c r="A8" s="318"/>
      <c r="B8" s="319"/>
      <c r="C8" s="320"/>
      <c r="D8" s="321"/>
      <c r="E8" s="331">
        <v>1</v>
      </c>
      <c r="F8" s="332"/>
      <c r="G8" s="334"/>
      <c r="H8" s="334"/>
      <c r="I8" s="334"/>
      <c r="J8" s="335"/>
      <c r="K8" s="14"/>
      <c r="L8" s="13"/>
      <c r="M8" s="15"/>
      <c r="N8" s="18">
        <f t="shared" si="0"/>
        <v>0</v>
      </c>
    </row>
    <row r="9" spans="1:28" s="3" customFormat="1" ht="21.95" customHeight="1" thickBot="1" x14ac:dyDescent="0.3">
      <c r="A9" s="356"/>
      <c r="B9" s="366"/>
      <c r="C9" s="360"/>
      <c r="D9" s="369"/>
      <c r="E9" s="322">
        <v>1</v>
      </c>
      <c r="F9" s="323"/>
      <c r="G9" s="352"/>
      <c r="H9" s="352"/>
      <c r="I9" s="352"/>
      <c r="J9" s="353"/>
      <c r="K9" s="14"/>
      <c r="L9" s="13"/>
      <c r="M9" s="15"/>
      <c r="N9" s="18">
        <f t="shared" si="0"/>
        <v>0</v>
      </c>
    </row>
    <row r="10" spans="1:28" s="3" customFormat="1" ht="10.5" customHeight="1" x14ac:dyDescent="0.25">
      <c r="A10" s="4"/>
      <c r="C10" s="14"/>
      <c r="D10" s="14"/>
      <c r="E10" s="14"/>
      <c r="F10" s="14"/>
      <c r="G10" s="14"/>
      <c r="H10" s="14"/>
      <c r="I10" s="14"/>
      <c r="J10" s="14"/>
      <c r="K10" s="14"/>
      <c r="L10" s="13"/>
      <c r="M10" s="15"/>
      <c r="N10" s="14"/>
    </row>
    <row r="11" spans="1:28" s="3" customFormat="1" ht="21.95" customHeight="1" thickBot="1" x14ac:dyDescent="0.3">
      <c r="A11" s="12" t="s">
        <v>292</v>
      </c>
      <c r="B11" s="5"/>
      <c r="F11" s="13"/>
      <c r="G11" s="13"/>
      <c r="H11" s="13"/>
      <c r="I11" s="13"/>
      <c r="J11" s="13"/>
      <c r="K11" s="13"/>
      <c r="L11" s="13"/>
      <c r="M11" s="15"/>
      <c r="N11" s="12" t="s">
        <v>60</v>
      </c>
    </row>
    <row r="12" spans="1:28" s="3" customFormat="1" ht="21.75" customHeight="1" thickBot="1" x14ac:dyDescent="0.3">
      <c r="A12" s="348" t="s">
        <v>61</v>
      </c>
      <c r="B12" s="340"/>
      <c r="C12" s="339" t="s">
        <v>59</v>
      </c>
      <c r="D12" s="340"/>
      <c r="E12" s="339" t="s">
        <v>63</v>
      </c>
      <c r="F12" s="349"/>
      <c r="G12" s="340" t="s">
        <v>68</v>
      </c>
      <c r="H12" s="340"/>
      <c r="I12" s="340"/>
      <c r="J12" s="341"/>
      <c r="K12" s="5"/>
      <c r="L12" s="5"/>
      <c r="M12" s="5"/>
      <c r="N12" s="35" t="s">
        <v>93</v>
      </c>
      <c r="O12" s="35" t="s">
        <v>91</v>
      </c>
      <c r="P12" s="35" t="s">
        <v>92</v>
      </c>
      <c r="AA12" s="363"/>
      <c r="AB12" s="363"/>
    </row>
    <row r="13" spans="1:28" s="3" customFormat="1" ht="21.75" customHeight="1" x14ac:dyDescent="0.25">
      <c r="A13" s="376"/>
      <c r="B13" s="377"/>
      <c r="C13" s="358">
        <v>1.9</v>
      </c>
      <c r="D13" s="359"/>
      <c r="E13" s="344">
        <v>1</v>
      </c>
      <c r="F13" s="345"/>
      <c r="G13" s="378"/>
      <c r="H13" s="378"/>
      <c r="I13" s="378"/>
      <c r="J13" s="379"/>
      <c r="K13" s="13"/>
      <c r="L13" s="13"/>
      <c r="M13" s="13"/>
      <c r="N13" s="18">
        <f>C13*E13</f>
        <v>1.9</v>
      </c>
      <c r="O13" s="18">
        <f>MAX(N13:N17)</f>
        <v>1.9</v>
      </c>
      <c r="P13" s="1">
        <f>MATCH(O13,N13:N17,0)</f>
        <v>1</v>
      </c>
      <c r="AA13" s="34"/>
      <c r="AB13" s="34"/>
    </row>
    <row r="14" spans="1:28" s="3" customFormat="1" ht="21.75" customHeight="1" x14ac:dyDescent="0.25">
      <c r="A14" s="342"/>
      <c r="B14" s="343"/>
      <c r="C14" s="372">
        <v>1.6</v>
      </c>
      <c r="D14" s="373"/>
      <c r="E14" s="331">
        <v>1</v>
      </c>
      <c r="F14" s="332"/>
      <c r="G14" s="374"/>
      <c r="H14" s="374"/>
      <c r="I14" s="374"/>
      <c r="J14" s="375"/>
      <c r="K14" s="13"/>
      <c r="L14" s="13"/>
      <c r="M14" s="13"/>
      <c r="N14" s="18">
        <f t="shared" ref="N14:N17" si="1">C14*E14</f>
        <v>1.6</v>
      </c>
      <c r="AA14" s="34"/>
      <c r="AB14" s="34"/>
    </row>
    <row r="15" spans="1:28" s="3" customFormat="1" ht="21.75" customHeight="1" x14ac:dyDescent="0.25">
      <c r="A15" s="318"/>
      <c r="B15" s="354"/>
      <c r="C15" s="320"/>
      <c r="D15" s="355"/>
      <c r="E15" s="331">
        <v>1</v>
      </c>
      <c r="F15" s="332"/>
      <c r="G15" s="334"/>
      <c r="H15" s="334"/>
      <c r="I15" s="334"/>
      <c r="J15" s="335"/>
      <c r="K15" s="13"/>
      <c r="L15" s="13"/>
      <c r="M15" s="13"/>
      <c r="N15" s="18">
        <f t="shared" si="1"/>
        <v>0</v>
      </c>
      <c r="AA15" s="34"/>
      <c r="AB15" s="34"/>
    </row>
    <row r="16" spans="1:28" s="3" customFormat="1" ht="21.75" customHeight="1" x14ac:dyDescent="0.25">
      <c r="A16" s="318"/>
      <c r="B16" s="354"/>
      <c r="C16" s="320"/>
      <c r="D16" s="355"/>
      <c r="E16" s="331">
        <v>1</v>
      </c>
      <c r="F16" s="332"/>
      <c r="G16" s="334"/>
      <c r="H16" s="334"/>
      <c r="I16" s="334"/>
      <c r="J16" s="335"/>
      <c r="K16" s="13"/>
      <c r="L16" s="13"/>
      <c r="M16" s="13"/>
      <c r="N16" s="18">
        <f t="shared" si="1"/>
        <v>0</v>
      </c>
      <c r="AA16" s="34"/>
      <c r="AB16" s="34"/>
    </row>
    <row r="17" spans="1:28" s="3" customFormat="1" ht="21.75" customHeight="1" thickBot="1" x14ac:dyDescent="0.3">
      <c r="A17" s="356"/>
      <c r="B17" s="357"/>
      <c r="C17" s="360"/>
      <c r="D17" s="361"/>
      <c r="E17" s="322">
        <v>1</v>
      </c>
      <c r="F17" s="323"/>
      <c r="G17" s="352"/>
      <c r="H17" s="352"/>
      <c r="I17" s="352"/>
      <c r="J17" s="353"/>
      <c r="K17" s="13"/>
      <c r="L17" s="13"/>
      <c r="M17" s="13"/>
      <c r="N17" s="18">
        <f t="shared" si="1"/>
        <v>0</v>
      </c>
      <c r="AA17" s="34"/>
      <c r="AB17" s="34"/>
    </row>
    <row r="18" spans="1:28" s="3" customFormat="1" ht="12" customHeight="1" x14ac:dyDescent="0.25">
      <c r="A18" s="5"/>
      <c r="B18" s="5"/>
      <c r="C18" s="13"/>
      <c r="D18" s="13"/>
      <c r="E18" s="13"/>
      <c r="F18" s="13"/>
      <c r="G18" s="13"/>
      <c r="H18" s="13"/>
      <c r="I18" s="13"/>
      <c r="J18" s="13"/>
      <c r="K18" s="13"/>
      <c r="L18" s="13"/>
      <c r="M18" s="13"/>
      <c r="N18" s="14"/>
      <c r="AA18" s="34"/>
      <c r="AB18" s="34"/>
    </row>
    <row r="19" spans="1:28" s="3" customFormat="1" ht="21.75" customHeight="1" thickBot="1" x14ac:dyDescent="0.3">
      <c r="A19" s="4" t="s">
        <v>293</v>
      </c>
      <c r="C19" s="14"/>
      <c r="D19" s="14"/>
      <c r="E19" s="14"/>
      <c r="F19" s="14"/>
      <c r="G19" s="14"/>
      <c r="H19" s="14"/>
      <c r="I19" s="14"/>
      <c r="J19" s="14"/>
      <c r="K19" s="14"/>
      <c r="L19" s="14"/>
      <c r="M19" s="14"/>
      <c r="N19" s="4" t="s">
        <v>64</v>
      </c>
      <c r="AA19" s="34"/>
      <c r="AB19" s="34"/>
    </row>
    <row r="20" spans="1:28" s="3" customFormat="1" ht="21.75" customHeight="1" thickBot="1" x14ac:dyDescent="0.3">
      <c r="A20" s="348" t="s">
        <v>61</v>
      </c>
      <c r="B20" s="349"/>
      <c r="C20" s="339" t="s">
        <v>59</v>
      </c>
      <c r="D20" s="349"/>
      <c r="E20" s="339" t="s">
        <v>63</v>
      </c>
      <c r="F20" s="349"/>
      <c r="G20" s="339" t="s">
        <v>68</v>
      </c>
      <c r="H20" s="340"/>
      <c r="I20" s="340"/>
      <c r="J20" s="341"/>
      <c r="K20" s="14"/>
      <c r="L20" s="14"/>
      <c r="M20" s="14"/>
      <c r="N20" s="35" t="s">
        <v>93</v>
      </c>
      <c r="O20" s="35" t="s">
        <v>91</v>
      </c>
      <c r="P20" s="35" t="s">
        <v>92</v>
      </c>
      <c r="AA20" s="34"/>
      <c r="AB20" s="34"/>
    </row>
    <row r="21" spans="1:28" s="3" customFormat="1" ht="21.75" customHeight="1" x14ac:dyDescent="0.25">
      <c r="A21" s="350"/>
      <c r="B21" s="351"/>
      <c r="C21" s="346">
        <v>1.3</v>
      </c>
      <c r="D21" s="347"/>
      <c r="E21" s="344">
        <v>1</v>
      </c>
      <c r="F21" s="345"/>
      <c r="G21" s="336"/>
      <c r="H21" s="337"/>
      <c r="I21" s="337"/>
      <c r="J21" s="338"/>
      <c r="K21" s="14"/>
      <c r="L21" s="14"/>
      <c r="M21" s="14"/>
      <c r="N21" s="18">
        <f>C21*E21</f>
        <v>1.3</v>
      </c>
      <c r="O21" s="18">
        <f>MAX(N21:N25)</f>
        <v>1.4</v>
      </c>
      <c r="P21" s="1">
        <f>MATCH(O21,N21:N25,0)</f>
        <v>2</v>
      </c>
      <c r="AA21" s="34"/>
      <c r="AB21" s="34"/>
    </row>
    <row r="22" spans="1:28" s="3" customFormat="1" ht="21.75" customHeight="1" x14ac:dyDescent="0.25">
      <c r="A22" s="318"/>
      <c r="B22" s="319"/>
      <c r="C22" s="320">
        <v>1.4</v>
      </c>
      <c r="D22" s="321"/>
      <c r="E22" s="331">
        <v>1</v>
      </c>
      <c r="F22" s="332"/>
      <c r="G22" s="333"/>
      <c r="H22" s="334"/>
      <c r="I22" s="334"/>
      <c r="J22" s="335"/>
      <c r="K22" s="14"/>
      <c r="L22" s="14"/>
      <c r="M22" s="14"/>
      <c r="N22" s="18">
        <f t="shared" ref="N22:N25" si="2">C22*E22</f>
        <v>1.4</v>
      </c>
      <c r="AA22" s="34"/>
      <c r="AB22" s="34"/>
    </row>
    <row r="23" spans="1:28" s="3" customFormat="1" ht="21.75" customHeight="1" x14ac:dyDescent="0.25">
      <c r="A23" s="318"/>
      <c r="B23" s="319"/>
      <c r="C23" s="320"/>
      <c r="D23" s="321"/>
      <c r="E23" s="331">
        <v>1</v>
      </c>
      <c r="F23" s="332"/>
      <c r="G23" s="333"/>
      <c r="H23" s="334"/>
      <c r="I23" s="334"/>
      <c r="J23" s="335"/>
      <c r="K23" s="14"/>
      <c r="L23" s="14"/>
      <c r="M23" s="14"/>
      <c r="N23" s="18">
        <f t="shared" si="2"/>
        <v>0</v>
      </c>
      <c r="AA23" s="34"/>
      <c r="AB23" s="34"/>
    </row>
    <row r="24" spans="1:28" s="3" customFormat="1" ht="21.75" customHeight="1" x14ac:dyDescent="0.25">
      <c r="A24" s="318"/>
      <c r="B24" s="319"/>
      <c r="C24" s="320"/>
      <c r="D24" s="321"/>
      <c r="E24" s="331">
        <v>1</v>
      </c>
      <c r="F24" s="332"/>
      <c r="G24" s="333"/>
      <c r="H24" s="334"/>
      <c r="I24" s="334"/>
      <c r="J24" s="335"/>
      <c r="K24" s="14"/>
      <c r="L24" s="14"/>
      <c r="M24" s="14"/>
      <c r="N24" s="18">
        <f t="shared" si="2"/>
        <v>0</v>
      </c>
      <c r="AA24" s="34"/>
      <c r="AB24" s="34"/>
    </row>
    <row r="25" spans="1:28" s="3" customFormat="1" ht="21.75" customHeight="1" thickBot="1" x14ac:dyDescent="0.3">
      <c r="A25" s="327"/>
      <c r="B25" s="328"/>
      <c r="C25" s="329"/>
      <c r="D25" s="330"/>
      <c r="E25" s="322">
        <v>1</v>
      </c>
      <c r="F25" s="323"/>
      <c r="G25" s="324"/>
      <c r="H25" s="325"/>
      <c r="I25" s="325"/>
      <c r="J25" s="326"/>
      <c r="K25" s="14"/>
      <c r="L25" s="14"/>
      <c r="M25" s="14"/>
      <c r="N25" s="18">
        <f t="shared" si="2"/>
        <v>0</v>
      </c>
      <c r="AA25" s="34"/>
      <c r="AB25" s="34"/>
    </row>
    <row r="26" spans="1:28" s="3" customFormat="1" ht="12" customHeight="1" x14ac:dyDescent="0.25">
      <c r="C26" s="14"/>
      <c r="D26" s="14"/>
      <c r="E26" s="14"/>
      <c r="F26" s="14"/>
      <c r="G26" s="14"/>
      <c r="H26" s="14"/>
      <c r="I26" s="14"/>
      <c r="J26" s="14"/>
      <c r="K26" s="14"/>
      <c r="L26" s="14"/>
      <c r="M26" s="14"/>
      <c r="N26" s="14"/>
      <c r="AA26" s="34"/>
      <c r="AB26" s="34"/>
    </row>
    <row r="27" spans="1:28" s="3" customFormat="1" ht="21.75" customHeight="1" thickBot="1" x14ac:dyDescent="0.3">
      <c r="A27" s="4" t="s">
        <v>255</v>
      </c>
      <c r="C27" s="14"/>
      <c r="D27" s="14"/>
      <c r="E27" s="14"/>
      <c r="F27" s="14"/>
      <c r="G27" s="14"/>
      <c r="H27" s="14"/>
      <c r="I27" s="14"/>
      <c r="J27" s="14"/>
      <c r="K27" s="14"/>
      <c r="L27" s="14"/>
      <c r="M27" s="14"/>
      <c r="N27" s="14"/>
      <c r="AA27" s="34"/>
      <c r="AB27" s="34"/>
    </row>
    <row r="28" spans="1:28" s="3" customFormat="1" ht="15.75" customHeight="1" x14ac:dyDescent="0.25">
      <c r="A28" s="310" t="s">
        <v>79</v>
      </c>
      <c r="B28" s="311"/>
      <c r="C28" s="308" t="s">
        <v>58</v>
      </c>
      <c r="D28" s="14"/>
      <c r="E28" s="14"/>
      <c r="F28" s="14"/>
      <c r="G28" s="14"/>
      <c r="H28" s="14"/>
      <c r="I28" s="14"/>
      <c r="J28" s="14"/>
      <c r="K28" s="14"/>
      <c r="X28" s="34"/>
      <c r="Y28" s="34"/>
    </row>
    <row r="29" spans="1:28" s="3" customFormat="1" ht="15.75" customHeight="1" thickBot="1" x14ac:dyDescent="0.3">
      <c r="A29" s="312"/>
      <c r="B29" s="313"/>
      <c r="C29" s="309"/>
      <c r="D29" s="14"/>
      <c r="E29" s="14"/>
      <c r="F29" s="14"/>
      <c r="G29" s="14"/>
      <c r="H29" s="14"/>
      <c r="I29" s="14"/>
      <c r="J29" s="24"/>
      <c r="K29" s="25"/>
      <c r="L29" s="25"/>
      <c r="N29" s="5"/>
      <c r="O29" s="5"/>
      <c r="P29" s="5"/>
      <c r="Q29" s="5"/>
      <c r="R29" s="5"/>
      <c r="S29" s="5"/>
      <c r="T29" s="5"/>
      <c r="U29" s="5"/>
      <c r="V29" s="5"/>
      <c r="W29" s="5"/>
      <c r="X29" s="5"/>
      <c r="Y29" s="5"/>
      <c r="Z29" s="5"/>
    </row>
    <row r="30" spans="1:28" s="3" customFormat="1" ht="21.95" customHeight="1" x14ac:dyDescent="0.25">
      <c r="A30" s="314" t="s">
        <v>65</v>
      </c>
      <c r="B30" s="315"/>
      <c r="C30" s="172">
        <f>INDEX(C5:D9,P5,1)</f>
        <v>2</v>
      </c>
      <c r="D30" s="14"/>
      <c r="E30" s="14"/>
      <c r="F30" s="14"/>
      <c r="G30" s="14"/>
      <c r="H30" s="14"/>
      <c r="I30" s="14"/>
      <c r="J30" s="24"/>
      <c r="K30" s="26"/>
      <c r="L30" s="26"/>
      <c r="M30" s="5"/>
      <c r="N30" s="5"/>
      <c r="O30" s="5"/>
      <c r="P30" s="5"/>
      <c r="Q30" s="5"/>
      <c r="R30" s="5"/>
      <c r="S30" s="5"/>
      <c r="T30" s="5"/>
      <c r="U30" s="5"/>
      <c r="V30" s="5"/>
      <c r="W30" s="5"/>
      <c r="X30" s="5"/>
      <c r="Y30" s="5"/>
      <c r="Z30" s="5"/>
    </row>
    <row r="31" spans="1:28" s="3" customFormat="1" ht="21.95" customHeight="1" x14ac:dyDescent="0.25">
      <c r="A31" s="316" t="s">
        <v>66</v>
      </c>
      <c r="B31" s="317"/>
      <c r="C31" s="173">
        <f>INDEX(C13:D17,P13,1)</f>
        <v>1.9</v>
      </c>
      <c r="J31" s="169"/>
      <c r="K31" s="26"/>
      <c r="L31" s="26"/>
      <c r="M31" s="5"/>
      <c r="N31" s="5"/>
      <c r="O31" s="5"/>
      <c r="P31" s="5"/>
      <c r="Q31" s="5"/>
      <c r="R31" s="5"/>
      <c r="S31" s="5"/>
      <c r="T31" s="5"/>
      <c r="U31" s="5"/>
      <c r="V31" s="5"/>
      <c r="W31" s="5"/>
      <c r="X31" s="5"/>
      <c r="Y31" s="5"/>
      <c r="Z31" s="5"/>
    </row>
    <row r="32" spans="1:28" s="3" customFormat="1" ht="21.95" customHeight="1" thickBot="1" x14ac:dyDescent="0.3">
      <c r="A32" s="306" t="s">
        <v>67</v>
      </c>
      <c r="B32" s="307"/>
      <c r="C32" s="174">
        <f>INDEX(C21:D25,P21,1)</f>
        <v>1.4</v>
      </c>
      <c r="J32" s="24"/>
      <c r="K32" s="26"/>
      <c r="L32" s="26"/>
      <c r="M32" s="5"/>
      <c r="N32" s="5"/>
      <c r="O32" s="5"/>
      <c r="P32" s="5"/>
      <c r="Q32" s="5"/>
      <c r="R32" s="5"/>
      <c r="S32" s="5"/>
      <c r="T32" s="5"/>
      <c r="U32" s="5"/>
      <c r="V32" s="5"/>
      <c r="W32" s="5"/>
      <c r="X32" s="5"/>
      <c r="Y32" s="5"/>
      <c r="Z32" s="5"/>
    </row>
    <row r="33" spans="13:29" s="3" customFormat="1" ht="21.95" customHeight="1" x14ac:dyDescent="0.25">
      <c r="M33" s="5"/>
      <c r="N33" s="5"/>
      <c r="O33" s="5"/>
      <c r="P33" s="5"/>
      <c r="Q33" s="5"/>
      <c r="R33" s="5"/>
      <c r="S33" s="5"/>
      <c r="T33" s="5"/>
      <c r="U33" s="5"/>
      <c r="V33" s="5"/>
      <c r="W33" s="5"/>
      <c r="X33" s="5"/>
      <c r="Y33" s="5"/>
      <c r="Z33" s="5"/>
      <c r="AA33" s="5"/>
      <c r="AB33" s="5"/>
      <c r="AC33" s="5"/>
    </row>
    <row r="34" spans="13:29" s="3" customFormat="1" ht="21.95" customHeight="1" x14ac:dyDescent="0.25"/>
    <row r="35" spans="13:29" s="3" customFormat="1" ht="21.95" customHeight="1" x14ac:dyDescent="0.25"/>
    <row r="36" spans="13:29" s="3" customFormat="1" ht="21.95" customHeight="1" x14ac:dyDescent="0.25"/>
    <row r="37" spans="13:29" s="3" customFormat="1" ht="21.95" customHeight="1" x14ac:dyDescent="0.25"/>
    <row r="38" spans="13:29" s="3" customFormat="1" ht="21.95" customHeight="1" x14ac:dyDescent="0.25"/>
    <row r="39" spans="13:29" s="3" customFormat="1" ht="21.95" customHeight="1" x14ac:dyDescent="0.25"/>
    <row r="40" spans="13:29" s="3" customFormat="1" ht="21.95" customHeight="1" x14ac:dyDescent="0.25"/>
    <row r="41" spans="13:29" s="3" customFormat="1" ht="21.95" customHeight="1" x14ac:dyDescent="0.25"/>
    <row r="42" spans="13:29" s="3" customFormat="1" ht="21.95" customHeight="1" x14ac:dyDescent="0.25"/>
    <row r="43" spans="13:29" s="3" customFormat="1" ht="21.95" customHeight="1" x14ac:dyDescent="0.25"/>
    <row r="44" spans="13:29" s="3" customFormat="1" ht="21.95" customHeight="1" x14ac:dyDescent="0.25"/>
    <row r="45" spans="13:29" s="3" customFormat="1" ht="21.95" customHeight="1" x14ac:dyDescent="0.25"/>
    <row r="46" spans="13:29" s="3" customFormat="1" ht="24.95" customHeight="1" x14ac:dyDescent="0.25"/>
    <row r="47" spans="13:29" s="3" customFormat="1" ht="24.95" customHeight="1" x14ac:dyDescent="0.25"/>
    <row r="48" spans="13:29" s="3" customFormat="1" ht="24.95" customHeight="1" x14ac:dyDescent="0.25"/>
    <row r="49" s="3" customFormat="1" ht="24.95" customHeight="1" x14ac:dyDescent="0.25"/>
    <row r="50" s="3" customFormat="1" ht="24.95" customHeight="1" x14ac:dyDescent="0.25"/>
    <row r="51" s="3" customFormat="1" ht="24.95" customHeight="1" x14ac:dyDescent="0.25"/>
    <row r="52" s="3" customFormat="1" ht="24.95" customHeight="1" x14ac:dyDescent="0.25"/>
    <row r="53" s="3" customFormat="1" ht="24.95" customHeight="1" x14ac:dyDescent="0.25"/>
    <row r="54" s="3" customFormat="1" ht="24.95" customHeight="1" x14ac:dyDescent="0.25"/>
    <row r="55" s="3" customFormat="1" ht="24.95" customHeight="1" x14ac:dyDescent="0.25"/>
    <row r="56" s="3" customFormat="1" ht="24.95" customHeight="1" x14ac:dyDescent="0.25"/>
    <row r="57" s="3" customFormat="1" ht="24.95" customHeight="1" x14ac:dyDescent="0.25"/>
    <row r="58" s="3" customFormat="1" ht="24.95" customHeight="1" x14ac:dyDescent="0.25"/>
    <row r="59" s="3" customFormat="1" ht="24.95" customHeight="1" x14ac:dyDescent="0.25"/>
    <row r="60" s="3" customFormat="1" ht="24.95" customHeight="1" x14ac:dyDescent="0.25"/>
    <row r="61" s="3" customFormat="1" ht="24.95" customHeight="1" x14ac:dyDescent="0.25"/>
    <row r="62" s="3" customFormat="1" ht="24.95" customHeight="1" x14ac:dyDescent="0.25"/>
    <row r="63" s="3" customFormat="1" ht="24.95" customHeight="1" x14ac:dyDescent="0.25"/>
    <row r="64" s="3" customFormat="1" ht="24.95" customHeight="1" x14ac:dyDescent="0.25"/>
    <row r="65" s="3" customFormat="1" ht="24.95" customHeight="1" x14ac:dyDescent="0.25"/>
    <row r="66" s="3" customFormat="1" ht="24.95" customHeight="1" x14ac:dyDescent="0.25"/>
    <row r="67" s="3" customFormat="1" ht="24.95" customHeight="1" x14ac:dyDescent="0.25"/>
    <row r="68" s="3" customFormat="1" ht="24.95" customHeight="1" x14ac:dyDescent="0.25"/>
    <row r="69" s="3" customFormat="1" ht="24.95" customHeight="1" x14ac:dyDescent="0.25"/>
    <row r="70" s="3" customFormat="1" ht="24.95" customHeight="1" x14ac:dyDescent="0.25"/>
    <row r="71" s="3" customFormat="1" ht="24.95" customHeight="1" x14ac:dyDescent="0.25"/>
    <row r="72" s="3" customFormat="1" ht="24.95" customHeight="1" x14ac:dyDescent="0.25"/>
    <row r="73" s="3" customFormat="1" ht="24.95" customHeight="1" x14ac:dyDescent="0.25"/>
    <row r="74" s="3" customFormat="1" ht="24.95" customHeight="1" x14ac:dyDescent="0.25"/>
    <row r="75" s="3" customFormat="1" ht="24.95" customHeight="1" x14ac:dyDescent="0.25"/>
    <row r="76" s="3" customFormat="1" ht="24.95" customHeight="1" x14ac:dyDescent="0.25"/>
    <row r="77" s="3" customFormat="1" ht="24.95" customHeight="1" x14ac:dyDescent="0.25"/>
    <row r="78" s="3" customFormat="1" ht="24.95" customHeight="1" x14ac:dyDescent="0.25"/>
    <row r="79" s="6" customFormat="1" ht="24.95" customHeight="1" x14ac:dyDescent="0.25"/>
    <row r="80" s="6" customFormat="1"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sheetData>
  <mergeCells count="79">
    <mergeCell ref="E6:F6"/>
    <mergeCell ref="C14:D14"/>
    <mergeCell ref="A7:B7"/>
    <mergeCell ref="G14:J14"/>
    <mergeCell ref="E7:F7"/>
    <mergeCell ref="A13:B13"/>
    <mergeCell ref="G7:J7"/>
    <mergeCell ref="A6:B6"/>
    <mergeCell ref="C6:D6"/>
    <mergeCell ref="G6:J6"/>
    <mergeCell ref="C7:D7"/>
    <mergeCell ref="A12:B12"/>
    <mergeCell ref="G12:J12"/>
    <mergeCell ref="G13:J13"/>
    <mergeCell ref="G8:J8"/>
    <mergeCell ref="G9:J9"/>
    <mergeCell ref="A1:J1"/>
    <mergeCell ref="AA12:AB12"/>
    <mergeCell ref="A5:B5"/>
    <mergeCell ref="A4:B4"/>
    <mergeCell ref="A8:B8"/>
    <mergeCell ref="A9:B9"/>
    <mergeCell ref="C4:D4"/>
    <mergeCell ref="E4:F4"/>
    <mergeCell ref="G4:J4"/>
    <mergeCell ref="C5:D5"/>
    <mergeCell ref="C8:D8"/>
    <mergeCell ref="C9:D9"/>
    <mergeCell ref="E5:F5"/>
    <mergeCell ref="E8:F8"/>
    <mergeCell ref="E9:F9"/>
    <mergeCell ref="G5:J5"/>
    <mergeCell ref="G17:J17"/>
    <mergeCell ref="A16:B16"/>
    <mergeCell ref="C16:D16"/>
    <mergeCell ref="A17:B17"/>
    <mergeCell ref="C12:D12"/>
    <mergeCell ref="C13:D13"/>
    <mergeCell ref="C17:D17"/>
    <mergeCell ref="E12:F12"/>
    <mergeCell ref="E13:F13"/>
    <mergeCell ref="E17:F17"/>
    <mergeCell ref="A15:B15"/>
    <mergeCell ref="C15:D15"/>
    <mergeCell ref="E15:F15"/>
    <mergeCell ref="G15:J15"/>
    <mergeCell ref="E16:F16"/>
    <mergeCell ref="G16:J16"/>
    <mergeCell ref="A14:B14"/>
    <mergeCell ref="E21:F21"/>
    <mergeCell ref="E14:F14"/>
    <mergeCell ref="C21:D21"/>
    <mergeCell ref="A20:B20"/>
    <mergeCell ref="C20:D20"/>
    <mergeCell ref="E20:F20"/>
    <mergeCell ref="A21:B21"/>
    <mergeCell ref="G21:J21"/>
    <mergeCell ref="G20:J20"/>
    <mergeCell ref="C24:D24"/>
    <mergeCell ref="E24:F24"/>
    <mergeCell ref="G24:J24"/>
    <mergeCell ref="A22:B22"/>
    <mergeCell ref="C22:D22"/>
    <mergeCell ref="E22:F22"/>
    <mergeCell ref="G22:J22"/>
    <mergeCell ref="E23:F23"/>
    <mergeCell ref="G23:J23"/>
    <mergeCell ref="A24:B24"/>
    <mergeCell ref="C23:D23"/>
    <mergeCell ref="E25:F25"/>
    <mergeCell ref="G25:J25"/>
    <mergeCell ref="A25:B25"/>
    <mergeCell ref="C25:D25"/>
    <mergeCell ref="A23:B23"/>
    <mergeCell ref="A32:B32"/>
    <mergeCell ref="C28:C29"/>
    <mergeCell ref="A28:B29"/>
    <mergeCell ref="A30:B30"/>
    <mergeCell ref="A31:B31"/>
  </mergeCells>
  <phoneticPr fontId="2"/>
  <dataValidations count="1">
    <dataValidation type="list" allowBlank="1" showInputMessage="1" showErrorMessage="1" sqref="E5:F9 E13:F17 E21:F25">
      <formula1>"1.0,0.7"</formula1>
    </dataValidation>
  </dataValidations>
  <pageMargins left="0.78740157480314965" right="0.39370078740157483" top="0.98425196850393704" bottom="0.78740157480314965" header="0.31496062992125984" footer="0.39370078740157483"/>
  <pageSetup paperSize="9" orientation="portrait" horizontalDpi="300" verticalDpi="300" r:id="rId1"/>
  <headerFooter>
    <oddHeader>&amp;Rver. 1.3 (excel2007)[H28]（未修正）</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I103"/>
  <sheetViews>
    <sheetView showGridLines="0" view="pageBreakPreview" topLeftCell="A18" zoomScale="80" zoomScaleNormal="75" zoomScaleSheetLayoutView="80" workbookViewId="0">
      <selection activeCell="F35" sqref="F35"/>
    </sheetView>
  </sheetViews>
  <sheetFormatPr defaultColWidth="9" defaultRowHeight="12.75" x14ac:dyDescent="0.25"/>
  <cols>
    <col min="1" max="1" width="6.59765625" style="122" customWidth="1"/>
    <col min="2" max="2" width="7.1328125" style="123" customWidth="1"/>
    <col min="3" max="3" width="10.86328125" style="122" customWidth="1"/>
    <col min="4" max="4" width="9" style="122" customWidth="1"/>
    <col min="5" max="5" width="8.73046875" style="122" customWidth="1"/>
    <col min="6" max="6" width="8.3984375" style="122" customWidth="1"/>
    <col min="7" max="7" width="7.3984375" style="122" customWidth="1"/>
    <col min="8" max="10" width="6.59765625" style="122" customWidth="1"/>
    <col min="11" max="12" width="7.1328125" style="122" customWidth="1"/>
    <col min="13" max="14" width="6.59765625" style="122" customWidth="1"/>
    <col min="15" max="15" width="3.1328125" style="122" customWidth="1"/>
    <col min="16" max="16" width="3" style="122" customWidth="1"/>
    <col min="17" max="17" width="9" style="122" customWidth="1"/>
    <col min="18" max="20" width="10.59765625" style="122" customWidth="1"/>
    <col min="21" max="21" width="2.59765625" style="122" customWidth="1"/>
    <col min="22" max="22" width="7.265625" style="122" customWidth="1"/>
    <col min="23" max="24" width="8.73046875" style="122" customWidth="1"/>
    <col min="25" max="26" width="8" style="122" customWidth="1"/>
    <col min="27" max="27" width="12.86328125" style="122" customWidth="1"/>
    <col min="28" max="28" width="12.59765625" style="122" customWidth="1"/>
    <col min="29" max="35" width="11.59765625" style="122" customWidth="1"/>
    <col min="36" max="16384" width="9" style="122"/>
  </cols>
  <sheetData>
    <row r="1" spans="1:35" s="65" customFormat="1" ht="30" customHeight="1" x14ac:dyDescent="0.25">
      <c r="A1" s="386" t="s">
        <v>74</v>
      </c>
      <c r="B1" s="386"/>
      <c r="C1" s="386"/>
      <c r="D1" s="386"/>
      <c r="E1" s="386"/>
      <c r="F1" s="386"/>
      <c r="G1" s="386"/>
      <c r="H1" s="386"/>
      <c r="I1" s="386"/>
      <c r="J1" s="386"/>
      <c r="K1" s="386"/>
      <c r="L1" s="386"/>
      <c r="M1" s="386"/>
      <c r="N1" s="386"/>
      <c r="Q1" s="66"/>
      <c r="R1" s="66"/>
      <c r="S1" s="66"/>
      <c r="T1" s="66"/>
    </row>
    <row r="2" spans="1:35" s="65" customFormat="1" ht="18.399999999999999" customHeight="1" x14ac:dyDescent="0.25">
      <c r="A2" s="67"/>
      <c r="B2" s="67"/>
      <c r="C2" s="67"/>
      <c r="D2" s="67"/>
      <c r="E2" s="67"/>
      <c r="F2" s="67"/>
      <c r="G2" s="67"/>
      <c r="H2" s="67"/>
      <c r="I2" s="67"/>
      <c r="J2" s="67"/>
      <c r="K2" s="67"/>
      <c r="L2" s="67"/>
      <c r="M2" s="67"/>
      <c r="N2" s="67"/>
      <c r="Q2" s="66"/>
      <c r="R2" s="66"/>
      <c r="S2" s="68" t="s">
        <v>55</v>
      </c>
      <c r="T2" s="69" t="s">
        <v>56</v>
      </c>
      <c r="U2" s="22"/>
      <c r="V2" s="22"/>
    </row>
    <row r="3" spans="1:35" s="72" customFormat="1" ht="20.100000000000001" customHeight="1" thickBot="1" x14ac:dyDescent="0.3">
      <c r="A3" s="70" t="s">
        <v>290</v>
      </c>
      <c r="B3" s="71"/>
      <c r="C3" s="170"/>
      <c r="D3" s="170"/>
      <c r="E3" s="170"/>
      <c r="F3" s="170"/>
      <c r="G3" s="170"/>
      <c r="H3" s="170"/>
      <c r="I3" s="170"/>
      <c r="J3" s="170"/>
      <c r="K3" s="170"/>
      <c r="L3" s="170"/>
      <c r="M3" s="170"/>
      <c r="N3" s="170"/>
      <c r="O3" s="74"/>
      <c r="R3" s="50" t="s">
        <v>253</v>
      </c>
      <c r="S3" s="50">
        <v>0.93</v>
      </c>
      <c r="T3" s="50">
        <v>0.51</v>
      </c>
      <c r="AD3" s="73" t="s">
        <v>72</v>
      </c>
      <c r="AE3" s="23" t="str">
        <f>共通条件・結果!Z6</f>
        <v>６地域</v>
      </c>
    </row>
    <row r="4" spans="1:35" s="72" customFormat="1" ht="20.100000000000001" customHeight="1" x14ac:dyDescent="0.25">
      <c r="A4" s="387" t="s">
        <v>48</v>
      </c>
      <c r="B4" s="390" t="s">
        <v>49</v>
      </c>
      <c r="C4" s="390" t="s">
        <v>47</v>
      </c>
      <c r="D4" s="393" t="s">
        <v>45</v>
      </c>
      <c r="E4" s="396" t="s">
        <v>46</v>
      </c>
      <c r="F4" s="402" t="s">
        <v>280</v>
      </c>
      <c r="G4" s="403"/>
      <c r="H4" s="403"/>
      <c r="I4" s="403"/>
      <c r="J4" s="404"/>
      <c r="K4" s="399" t="s">
        <v>234</v>
      </c>
      <c r="L4" s="399" t="s">
        <v>235</v>
      </c>
      <c r="M4" s="410" t="s">
        <v>243</v>
      </c>
      <c r="N4" s="411"/>
      <c r="O4" s="74"/>
      <c r="Q4" s="50"/>
      <c r="R4" s="50"/>
      <c r="S4" s="50"/>
      <c r="T4" s="50">
        <v>0.72</v>
      </c>
    </row>
    <row r="5" spans="1:35" s="72" customFormat="1" ht="69.95" customHeight="1" x14ac:dyDescent="0.25">
      <c r="A5" s="388"/>
      <c r="B5" s="391"/>
      <c r="C5" s="391"/>
      <c r="D5" s="394"/>
      <c r="E5" s="397"/>
      <c r="F5" s="405" t="s">
        <v>288</v>
      </c>
      <c r="G5" s="407" t="s">
        <v>289</v>
      </c>
      <c r="H5" s="408"/>
      <c r="I5" s="408"/>
      <c r="J5" s="409"/>
      <c r="K5" s="400"/>
      <c r="L5" s="400"/>
      <c r="M5" s="412"/>
      <c r="N5" s="413"/>
      <c r="O5" s="74"/>
      <c r="Q5" s="380" t="s">
        <v>282</v>
      </c>
      <c r="R5" s="381"/>
      <c r="S5" s="381"/>
      <c r="T5" s="381"/>
      <c r="W5" s="75"/>
      <c r="AA5" s="384" t="s">
        <v>283</v>
      </c>
      <c r="AB5" s="385"/>
      <c r="AC5" s="384" t="s">
        <v>284</v>
      </c>
      <c r="AD5" s="384"/>
      <c r="AE5" s="384"/>
      <c r="AF5" s="384"/>
      <c r="AG5" s="384" t="s">
        <v>285</v>
      </c>
      <c r="AH5" s="384"/>
      <c r="AI5" s="384"/>
    </row>
    <row r="6" spans="1:35" s="72" customFormat="1" ht="49.5" customHeight="1" thickBot="1" x14ac:dyDescent="0.3">
      <c r="A6" s="389"/>
      <c r="B6" s="392"/>
      <c r="C6" s="392"/>
      <c r="D6" s="395"/>
      <c r="E6" s="398"/>
      <c r="F6" s="406"/>
      <c r="G6" s="76" t="s">
        <v>123</v>
      </c>
      <c r="H6" s="76" t="s">
        <v>51</v>
      </c>
      <c r="I6" s="76" t="s">
        <v>52</v>
      </c>
      <c r="J6" s="76" t="s">
        <v>53</v>
      </c>
      <c r="K6" s="401"/>
      <c r="L6" s="401"/>
      <c r="M6" s="76" t="s">
        <v>50</v>
      </c>
      <c r="N6" s="77" t="s">
        <v>278</v>
      </c>
      <c r="O6" s="78"/>
      <c r="Q6" s="79" t="s">
        <v>94</v>
      </c>
      <c r="R6" s="71" t="s">
        <v>123</v>
      </c>
      <c r="S6" s="80" t="s">
        <v>55</v>
      </c>
      <c r="T6" s="81" t="s">
        <v>56</v>
      </c>
      <c r="V6" s="82" t="s">
        <v>98</v>
      </c>
      <c r="W6" s="83" t="s">
        <v>97</v>
      </c>
      <c r="X6" s="82" t="s">
        <v>95</v>
      </c>
      <c r="Y6" s="82" t="s">
        <v>96</v>
      </c>
      <c r="Z6" s="82" t="s">
        <v>233</v>
      </c>
      <c r="AA6" s="84" t="s">
        <v>250</v>
      </c>
      <c r="AB6" s="85" t="s">
        <v>251</v>
      </c>
      <c r="AC6" s="84" t="s">
        <v>245</v>
      </c>
      <c r="AD6" s="84" t="s">
        <v>246</v>
      </c>
      <c r="AE6" s="84" t="s">
        <v>247</v>
      </c>
      <c r="AF6" s="86" t="s">
        <v>55</v>
      </c>
      <c r="AG6" s="87" t="s">
        <v>248</v>
      </c>
      <c r="AH6" s="87" t="s">
        <v>249</v>
      </c>
      <c r="AI6" s="88" t="s">
        <v>56</v>
      </c>
    </row>
    <row r="7" spans="1:35" s="72" customFormat="1" ht="24" customHeight="1" x14ac:dyDescent="0.25">
      <c r="A7" s="27"/>
      <c r="B7" s="19" t="s">
        <v>300</v>
      </c>
      <c r="C7" s="9"/>
      <c r="D7" s="30">
        <v>1.2</v>
      </c>
      <c r="E7" s="125">
        <v>0.9</v>
      </c>
      <c r="F7" s="126"/>
      <c r="G7" s="146"/>
      <c r="H7" s="147"/>
      <c r="I7" s="147"/>
      <c r="J7" s="148"/>
      <c r="K7" s="149"/>
      <c r="L7" s="150"/>
      <c r="M7" s="151"/>
      <c r="N7" s="152"/>
      <c r="O7" s="89"/>
      <c r="Q7" s="168" t="b">
        <v>1</v>
      </c>
      <c r="R7" s="168" t="b">
        <v>0</v>
      </c>
      <c r="S7" s="90" t="str">
        <f>IF(B7="上面",AA7,IF(B7="下面","－",IF(R7=TRUE,$S$3,IF(AF7="－","－",IF(AF7&gt;$S$3,$S$3,AF7)))))</f>
        <v>－</v>
      </c>
      <c r="T7" s="90" t="str">
        <f>IF(B7="上面",AB7,IF(B7="下面","－",IF(R7=TRUE,$T$3,IF(AI7="－","－",IF(AI7&gt;$T$4,$T$4,AI7)))))</f>
        <v>－</v>
      </c>
      <c r="V7" s="91">
        <f>IF(D7="","－",D7)</f>
        <v>1.2</v>
      </c>
      <c r="W7" s="92">
        <f>IF(E7="","セル",E7)</f>
        <v>0.9</v>
      </c>
      <c r="X7" s="168" t="b">
        <v>0</v>
      </c>
      <c r="Y7" s="168" t="b">
        <v>0</v>
      </c>
      <c r="Z7" s="93">
        <f>M7*N7</f>
        <v>0</v>
      </c>
      <c r="AA7" s="71" t="str">
        <f>IF(B7="上面",IF(OR($AE$3={"１地域","２地域","３地域","５地域","８地域"}),0.93,IF(OR($AE$3={"４地域","６地域","７地域"}),0.94,"－")),"FALSE")</f>
        <v>FALSE</v>
      </c>
      <c r="AB7" s="51" t="str">
        <f>IF(B7="上面",IF(OR($AE$3={"１地域","５地域","６地域","７地域"}),0.8,IF(OR($AE$3={"２地域","３地域"}),0.81,IF($AE$3="４地域",0.82,"－"))),"FALSE")</f>
        <v>FALSE</v>
      </c>
      <c r="AC7" s="94" t="e">
        <f>IF(AND(OR($AE$3={"１地域","２地域","３地域","４地域","５地域","６地域","７地域"}),B7="南"),0.01*(24+9*(3*I7+J7)/H7),"－")</f>
        <v>#DIV/0!</v>
      </c>
      <c r="AD7" s="90" t="str">
        <f>IF(OR(B7={"上面","下面"},AND(OR($AE$3={"１地域","２地域","３地域","４地域","５地域","６地域","７地域"}),B7="南"),AND($AE$3="８地域",OR(B7={"南東","南","南西"}))),"－",0.01*(16+24*(2*I7+J7)/H7))</f>
        <v>－</v>
      </c>
      <c r="AE7" s="90" t="str">
        <f>IF(AND($AE$3="８地域",OR(B7={"南東","南","南西"})),0.01*(16+19*(2*I7+J7)/H7),"－")</f>
        <v>－</v>
      </c>
      <c r="AF7" s="90" t="str">
        <f>IF(ISERROR(OR(AC7,AD7,AE7)),"－",MAX(AC7,AD7,AE7))</f>
        <v>－</v>
      </c>
      <c r="AG7" s="95" t="e">
        <f>IF(AND(OR($AE$3={"１地域","２地域","３地域","４地域","５地域","６地域","７地域"}),OR(B7={"南東","南","南西"})),0.01*(5+20*(3*I7+J7)/H7),"－")</f>
        <v>#DIV/0!</v>
      </c>
      <c r="AH7" s="90" t="str">
        <f>IF(OR(B7={"上面","下面"},AND(OR($AE$3={"１地域","２地域","３地域","４地域","５地域","６地域","７地域"}),OR(B7={"南東","南","南西"}))),"－",0.01*(10+15*(2*I7+J7)/H7))</f>
        <v>－</v>
      </c>
      <c r="AI7" s="90" t="str">
        <f>IF(ISERROR(OR(AG7,AH7)),"－",MAX(AG7,AH7))</f>
        <v>－</v>
      </c>
    </row>
    <row r="8" spans="1:35" s="72" customFormat="1" ht="24" customHeight="1" x14ac:dyDescent="0.25">
      <c r="A8" s="28"/>
      <c r="B8" s="20" t="s">
        <v>301</v>
      </c>
      <c r="C8" s="10"/>
      <c r="D8" s="31">
        <v>1.3</v>
      </c>
      <c r="E8" s="16">
        <v>0.8</v>
      </c>
      <c r="F8" s="127"/>
      <c r="G8" s="153"/>
      <c r="H8" s="154"/>
      <c r="I8" s="154"/>
      <c r="J8" s="155"/>
      <c r="K8" s="156"/>
      <c r="L8" s="157"/>
      <c r="M8" s="158"/>
      <c r="N8" s="159"/>
      <c r="O8" s="89"/>
      <c r="R8" s="168" t="b">
        <v>0</v>
      </c>
      <c r="S8" s="90" t="str">
        <f t="shared" ref="S8:S21" si="0">IF(B8="上面",AA8,IF(B8="下面","－",IF(R8=TRUE,$S$3,IF(AF8="－","－",IF(AF8&gt;$S$3,$S$3,AF8)))))</f>
        <v>－</v>
      </c>
      <c r="T8" s="90" t="str">
        <f t="shared" ref="T8:T21" si="1">IF(B8="上面",AB8,IF(B8="下面","－",IF(R8=TRUE,$T$3,IF(AI8="－","－",IF(AI8&gt;$T$4,$T$4,AI8)))))</f>
        <v>－</v>
      </c>
      <c r="V8" s="91">
        <f t="shared" ref="V8:V21" si="2">IF(D8="","－",D8)</f>
        <v>1.3</v>
      </c>
      <c r="W8" s="92">
        <f t="shared" ref="W8:W21" si="3">IF(E8="","セル",E8)</f>
        <v>0.8</v>
      </c>
      <c r="X8" s="168" t="b">
        <v>0</v>
      </c>
      <c r="Y8" s="168" t="b">
        <v>0</v>
      </c>
      <c r="Z8" s="93">
        <f t="shared" ref="Z8:Z21" si="4">M8*N8</f>
        <v>0</v>
      </c>
      <c r="AA8" s="71" t="str">
        <f>IF(B8="上面",IF(OR($AE$3={"１地域","２地域","３地域","５地域","８地域"}),0.93,IF(OR($AE$3={"４地域","６地域","７地域"}),0.94,"－")),"FALSE")</f>
        <v>FALSE</v>
      </c>
      <c r="AB8" s="51" t="str">
        <f>IF(B8="上面",IF(OR($AE$3={"１地域","５地域","６地域","７地域"}),0.8,IF(OR($AE$3={"２地域","３地域"}),0.81,IF($AE$3="４地域",0.82,"－"))),"FALSE")</f>
        <v>FALSE</v>
      </c>
      <c r="AC8" s="94" t="str">
        <f>IF(AND(OR($AE$3={"１地域","２地域","３地域","４地域","５地域","６地域","７地域"}),B8="南"),0.01*(24+9*(3*I8+J8)/H8),"－")</f>
        <v>－</v>
      </c>
      <c r="AD8" s="90" t="e">
        <f>IF(OR(B8={"上面","下面"},AND(OR($AE$3={"１地域","２地域","３地域","４地域","５地域","６地域","７地域"}),B8="南"),AND($AE$3="８地域",OR(B8={"南東","南","南西"}))),"－",0.01*(16+24*(2*I8+J8)/H8))</f>
        <v>#DIV/0!</v>
      </c>
      <c r="AE8" s="90" t="str">
        <f>IF(AND($AE$3="８地域",OR(B8={"南東","南","南西"})),0.01*(16+19*(2*I8+J8)/H8),"－")</f>
        <v>－</v>
      </c>
      <c r="AF8" s="90" t="str">
        <f t="shared" ref="AF8:AF21" si="5">IF(ISERROR(OR(AC8,AD8,AE8)),"－",MAX(AC8,AD8,AE8))</f>
        <v>－</v>
      </c>
      <c r="AG8" s="95" t="str">
        <f>IF(AND(OR($AE$3={"１地域","２地域","３地域","４地域","５地域","６地域","７地域"}),OR(B8={"南東","南","南西"})),0.01*(5+20*(3*I8+J8)/H8),"－")</f>
        <v>－</v>
      </c>
      <c r="AH8" s="90" t="e">
        <f>IF(OR(B8={"上面","下面"},AND(OR($AE$3={"１地域","２地域","３地域","４地域","５地域","６地域","７地域"}),OR(B8={"南東","南","南西"}))),"－",0.01*(10+15*(2*I8+J8)/H8))</f>
        <v>#DIV/0!</v>
      </c>
      <c r="AI8" s="90" t="str">
        <f t="shared" ref="AI8:AI21" si="6">IF(ISERROR(OR(AG8,AH8)),"－",MAX(AG8,AH8))</f>
        <v>－</v>
      </c>
    </row>
    <row r="9" spans="1:35" s="72" customFormat="1" ht="24" customHeight="1" x14ac:dyDescent="0.25">
      <c r="A9" s="28"/>
      <c r="B9" s="20" t="s">
        <v>302</v>
      </c>
      <c r="C9" s="10"/>
      <c r="D9" s="31">
        <v>1.4</v>
      </c>
      <c r="E9" s="16">
        <v>0.7</v>
      </c>
      <c r="F9" s="127"/>
      <c r="G9" s="153"/>
      <c r="H9" s="154"/>
      <c r="I9" s="154"/>
      <c r="J9" s="155"/>
      <c r="K9" s="156"/>
      <c r="L9" s="157"/>
      <c r="M9" s="158"/>
      <c r="N9" s="159"/>
      <c r="O9" s="89"/>
      <c r="R9" s="168" t="b">
        <v>0</v>
      </c>
      <c r="S9" s="90" t="str">
        <f t="shared" si="0"/>
        <v>－</v>
      </c>
      <c r="T9" s="90" t="str">
        <f t="shared" si="1"/>
        <v>－</v>
      </c>
      <c r="V9" s="91">
        <f t="shared" si="2"/>
        <v>1.4</v>
      </c>
      <c r="W9" s="92">
        <f t="shared" si="3"/>
        <v>0.7</v>
      </c>
      <c r="X9" s="168" t="b">
        <v>0</v>
      </c>
      <c r="Y9" s="168" t="b">
        <v>0</v>
      </c>
      <c r="Z9" s="93">
        <f t="shared" si="4"/>
        <v>0</v>
      </c>
      <c r="AA9" s="71" t="str">
        <f>IF(B9="上面",IF(OR($AE$3={"１地域","２地域","３地域","５地域","８地域"}),0.93,IF(OR($AE$3={"４地域","６地域","７地域"}),0.94,"－")),"FALSE")</f>
        <v>FALSE</v>
      </c>
      <c r="AB9" s="51" t="str">
        <f>IF(B9="上面",IF(OR($AE$3={"１地域","５地域","６地域","７地域"}),0.8,IF(OR($AE$3={"２地域","３地域"}),0.81,IF($AE$3="４地域",0.82,"－"))),"FALSE")</f>
        <v>FALSE</v>
      </c>
      <c r="AC9" s="94" t="str">
        <f>IF(AND(OR($AE$3={"１地域","２地域","３地域","４地域","５地域","６地域","７地域"}),B9="南"),0.01*(24+9*(3*I9+J9)/H9),"－")</f>
        <v>－</v>
      </c>
      <c r="AD9" s="90" t="e">
        <f>IF(OR(B9={"上面","下面"},AND(OR($AE$3={"１地域","２地域","３地域","４地域","５地域","６地域","７地域"}),B9="南"),AND($AE$3="８地域",OR(B9={"南東","南","南西"}))),"－",0.01*(16+24*(2*I9+J9)/H9))</f>
        <v>#DIV/0!</v>
      </c>
      <c r="AE9" s="90" t="str">
        <f>IF(AND($AE$3="８地域",OR(B9={"南東","南","南西"})),0.01*(16+19*(2*I9+J9)/H9),"－")</f>
        <v>－</v>
      </c>
      <c r="AF9" s="90" t="str">
        <f t="shared" si="5"/>
        <v>－</v>
      </c>
      <c r="AG9" s="95" t="str">
        <f>IF(AND(OR($AE$3={"１地域","２地域","３地域","４地域","５地域","６地域","７地域"}),OR(B9={"南東","南","南西"})),0.01*(5+20*(3*I9+J9)/H9),"－")</f>
        <v>－</v>
      </c>
      <c r="AH9" s="90" t="e">
        <f>IF(OR(B9={"上面","下面"},AND(OR($AE$3={"１地域","２地域","３地域","４地域","５地域","６地域","７地域"}),OR(B9={"南東","南","南西"}))),"－",0.01*(10+15*(2*I9+J9)/H9))</f>
        <v>#DIV/0!</v>
      </c>
      <c r="AI9" s="90" t="str">
        <f t="shared" si="6"/>
        <v>－</v>
      </c>
    </row>
    <row r="10" spans="1:35" s="72" customFormat="1" ht="24" customHeight="1" x14ac:dyDescent="0.25">
      <c r="A10" s="28"/>
      <c r="B10" s="20" t="s">
        <v>303</v>
      </c>
      <c r="C10" s="10"/>
      <c r="D10" s="31">
        <v>1.5</v>
      </c>
      <c r="E10" s="16">
        <v>0.6</v>
      </c>
      <c r="F10" s="127"/>
      <c r="G10" s="153"/>
      <c r="H10" s="154"/>
      <c r="I10" s="154"/>
      <c r="J10" s="155"/>
      <c r="K10" s="156"/>
      <c r="L10" s="157"/>
      <c r="M10" s="158"/>
      <c r="N10" s="159"/>
      <c r="O10" s="89"/>
      <c r="R10" s="168" t="b">
        <v>0</v>
      </c>
      <c r="S10" s="90" t="str">
        <f t="shared" si="0"/>
        <v>－</v>
      </c>
      <c r="T10" s="90" t="str">
        <f t="shared" si="1"/>
        <v>－</v>
      </c>
      <c r="V10" s="91">
        <f t="shared" si="2"/>
        <v>1.5</v>
      </c>
      <c r="W10" s="92">
        <f t="shared" si="3"/>
        <v>0.6</v>
      </c>
      <c r="X10" s="168" t="b">
        <v>0</v>
      </c>
      <c r="Y10" s="168" t="b">
        <v>0</v>
      </c>
      <c r="Z10" s="93">
        <f t="shared" si="4"/>
        <v>0</v>
      </c>
      <c r="AA10" s="71" t="str">
        <f>IF(B10="上面",IF(OR($AE$3={"１地域","２地域","３地域","５地域","８地域"}),0.93,IF(OR($AE$3={"４地域","６地域","７地域"}),0.94,"－")),"FALSE")</f>
        <v>FALSE</v>
      </c>
      <c r="AB10" s="51" t="str">
        <f>IF(B10="上面",IF(OR($AE$3={"１地域","５地域","６地域","７地域"}),0.8,IF(OR($AE$3={"２地域","３地域"}),0.81,IF($AE$3="４地域",0.82,"－"))),"FALSE")</f>
        <v>FALSE</v>
      </c>
      <c r="AC10" s="94" t="str">
        <f>IF(AND(OR($AE$3={"１地域","２地域","３地域","４地域","５地域","６地域","７地域"}),B10="南"),0.01*(24+9*(3*I10+J10)/H10),"－")</f>
        <v>－</v>
      </c>
      <c r="AD10" s="90" t="e">
        <f>IF(OR(B10={"上面","下面"},AND(OR($AE$3={"１地域","２地域","３地域","４地域","５地域","６地域","７地域"}),B10="南"),AND($AE$3="８地域",OR(B10={"南東","南","南西"}))),"－",0.01*(16+24*(2*I10+J10)/H10))</f>
        <v>#DIV/0!</v>
      </c>
      <c r="AE10" s="90" t="str">
        <f>IF(AND($AE$3="８地域",OR(B10={"南東","南","南西"})),0.01*(16+19*(2*I10+J10)/H10),"－")</f>
        <v>－</v>
      </c>
      <c r="AF10" s="90" t="str">
        <f t="shared" si="5"/>
        <v>－</v>
      </c>
      <c r="AG10" s="95" t="str">
        <f>IF(AND(OR($AE$3={"１地域","２地域","３地域","４地域","５地域","６地域","７地域"}),OR(B10={"南東","南","南西"})),0.01*(5+20*(3*I10+J10)/H10),"－")</f>
        <v>－</v>
      </c>
      <c r="AH10" s="90" t="e">
        <f>IF(OR(B10={"上面","下面"},AND(OR($AE$3={"１地域","２地域","３地域","４地域","５地域","６地域","７地域"}),OR(B10={"南東","南","南西"}))),"－",0.01*(10+15*(2*I10+J10)/H10))</f>
        <v>#DIV/0!</v>
      </c>
      <c r="AI10" s="90" t="str">
        <f t="shared" si="6"/>
        <v>－</v>
      </c>
    </row>
    <row r="11" spans="1:35" s="72" customFormat="1" ht="24" customHeight="1" x14ac:dyDescent="0.25">
      <c r="A11" s="28"/>
      <c r="B11" s="20"/>
      <c r="C11" s="16"/>
      <c r="D11" s="31"/>
      <c r="E11" s="16"/>
      <c r="F11" s="127"/>
      <c r="G11" s="153"/>
      <c r="H11" s="154"/>
      <c r="I11" s="154"/>
      <c r="J11" s="155"/>
      <c r="K11" s="156"/>
      <c r="L11" s="157"/>
      <c r="M11" s="158"/>
      <c r="N11" s="159"/>
      <c r="O11" s="89"/>
      <c r="P11" s="96"/>
      <c r="R11" s="168" t="b">
        <v>0</v>
      </c>
      <c r="S11" s="90" t="str">
        <f t="shared" si="0"/>
        <v>－</v>
      </c>
      <c r="T11" s="90" t="str">
        <f t="shared" si="1"/>
        <v>－</v>
      </c>
      <c r="V11" s="91" t="str">
        <f t="shared" si="2"/>
        <v>－</v>
      </c>
      <c r="W11" s="92" t="str">
        <f t="shared" si="3"/>
        <v>セル</v>
      </c>
      <c r="X11" s="168" t="b">
        <v>0</v>
      </c>
      <c r="Y11" s="168" t="b">
        <v>0</v>
      </c>
      <c r="Z11" s="93">
        <f t="shared" si="4"/>
        <v>0</v>
      </c>
      <c r="AA11" s="71" t="str">
        <f>IF(B11="上面",IF(OR($AE$3={"１地域","２地域","３地域","５地域","８地域"}),0.93,IF(OR($AE$3={"４地域","６地域","７地域"}),0.94,"－")),"FALSE")</f>
        <v>FALSE</v>
      </c>
      <c r="AB11" s="51" t="str">
        <f>IF(B11="上面",IF(OR($AE$3={"１地域","５地域","６地域","７地域"}),0.8,IF(OR($AE$3={"２地域","３地域"}),0.81,IF($AE$3="４地域",0.82,"－"))),"FALSE")</f>
        <v>FALSE</v>
      </c>
      <c r="AC11" s="94" t="str">
        <f>IF(AND(OR($AE$3={"１地域","２地域","３地域","４地域","５地域","６地域","７地域"}),B11="南"),0.01*(24+9*(3*I11+J11)/H11),"－")</f>
        <v>－</v>
      </c>
      <c r="AD11" s="90" t="e">
        <f>IF(OR(B11={"上面","下面"},AND(OR($AE$3={"１地域","２地域","３地域","４地域","５地域","６地域","７地域"}),B11="南"),AND($AE$3="８地域",OR(B11={"南東","南","南西"}))),"－",0.01*(16+24*(2*I11+J11)/H11))</f>
        <v>#DIV/0!</v>
      </c>
      <c r="AE11" s="90" t="str">
        <f>IF(AND($AE$3="８地域",OR(B11={"南東","南","南西"})),0.01*(16+19*(2*I11+J11)/H11),"－")</f>
        <v>－</v>
      </c>
      <c r="AF11" s="90" t="str">
        <f t="shared" si="5"/>
        <v>－</v>
      </c>
      <c r="AG11" s="95" t="str">
        <f>IF(AND(OR($AE$3={"１地域","２地域","３地域","４地域","５地域","６地域","７地域"}),OR(B11={"南東","南","南西"})),0.01*(5+20*(3*I11+J11)/H11),"－")</f>
        <v>－</v>
      </c>
      <c r="AH11" s="90" t="e">
        <f>IF(OR(B11={"上面","下面"},AND(OR($AE$3={"１地域","２地域","３地域","４地域","５地域","６地域","７地域"}),OR(B11={"南東","南","南西"}))),"－",0.01*(10+15*(2*I11+J11)/H11))</f>
        <v>#DIV/0!</v>
      </c>
      <c r="AI11" s="90" t="str">
        <f t="shared" si="6"/>
        <v>－</v>
      </c>
    </row>
    <row r="12" spans="1:35" s="72" customFormat="1" ht="24" customHeight="1" x14ac:dyDescent="0.25">
      <c r="A12" s="28"/>
      <c r="B12" s="20"/>
      <c r="C12" s="10"/>
      <c r="D12" s="31"/>
      <c r="E12" s="16"/>
      <c r="F12" s="127"/>
      <c r="G12" s="153"/>
      <c r="H12" s="154"/>
      <c r="I12" s="154"/>
      <c r="J12" s="155"/>
      <c r="K12" s="156"/>
      <c r="L12" s="157"/>
      <c r="M12" s="158"/>
      <c r="N12" s="159"/>
      <c r="O12" s="89"/>
      <c r="R12" s="168" t="b">
        <v>0</v>
      </c>
      <c r="S12" s="90" t="str">
        <f t="shared" si="0"/>
        <v>－</v>
      </c>
      <c r="T12" s="90" t="str">
        <f t="shared" si="1"/>
        <v>－</v>
      </c>
      <c r="V12" s="91" t="str">
        <f t="shared" si="2"/>
        <v>－</v>
      </c>
      <c r="W12" s="92" t="str">
        <f t="shared" si="3"/>
        <v>セル</v>
      </c>
      <c r="X12" s="168" t="b">
        <v>0</v>
      </c>
      <c r="Y12" s="168" t="b">
        <v>0</v>
      </c>
      <c r="Z12" s="93">
        <f t="shared" si="4"/>
        <v>0</v>
      </c>
      <c r="AA12" s="71" t="str">
        <f>IF(B12="上面",IF(OR($AE$3={"１地域","２地域","３地域","５地域","８地域"}),0.93,IF(OR($AE$3={"４地域","６地域","７地域"}),0.94,"－")),"FALSE")</f>
        <v>FALSE</v>
      </c>
      <c r="AB12" s="51" t="str">
        <f>IF(B12="上面",IF(OR($AE$3={"１地域","５地域","６地域","７地域"}),0.8,IF(OR($AE$3={"２地域","３地域"}),0.81,IF($AE$3="４地域",0.82,"－"))),"FALSE")</f>
        <v>FALSE</v>
      </c>
      <c r="AC12" s="94" t="str">
        <f>IF(AND(OR($AE$3={"１地域","２地域","３地域","４地域","５地域","６地域","７地域"}),B12="南"),0.01*(24+9*(3*I12+J12)/H12),"－")</f>
        <v>－</v>
      </c>
      <c r="AD12" s="90" t="e">
        <f>IF(OR(B12={"上面","下面"},AND(OR($AE$3={"１地域","２地域","３地域","４地域","５地域","６地域","７地域"}),B12="南"),AND($AE$3="８地域",OR(B12={"南東","南","南西"}))),"－",0.01*(16+24*(2*I12+J12)/H12))</f>
        <v>#DIV/0!</v>
      </c>
      <c r="AE12" s="90" t="str">
        <f>IF(AND($AE$3="８地域",OR(B12={"南東","南","南西"})),0.01*(16+19*(2*I12+J12)/H12),"－")</f>
        <v>－</v>
      </c>
      <c r="AF12" s="90" t="str">
        <f t="shared" si="5"/>
        <v>－</v>
      </c>
      <c r="AG12" s="95" t="str">
        <f>IF(AND(OR($AE$3={"１地域","２地域","３地域","４地域","５地域","６地域","７地域"}),OR(B12={"南東","南","南西"})),0.01*(5+20*(3*I12+J12)/H12),"－")</f>
        <v>－</v>
      </c>
      <c r="AH12" s="90" t="e">
        <f>IF(OR(B12={"上面","下面"},AND(OR($AE$3={"１地域","２地域","３地域","４地域","５地域","６地域","７地域"}),OR(B12={"南東","南","南西"}))),"－",0.01*(10+15*(2*I12+J12)/H12))</f>
        <v>#DIV/0!</v>
      </c>
      <c r="AI12" s="90" t="str">
        <f t="shared" si="6"/>
        <v>－</v>
      </c>
    </row>
    <row r="13" spans="1:35" s="72" customFormat="1" ht="24" customHeight="1" x14ac:dyDescent="0.25">
      <c r="A13" s="28"/>
      <c r="B13" s="20"/>
      <c r="C13" s="10"/>
      <c r="D13" s="31"/>
      <c r="E13" s="16"/>
      <c r="F13" s="127"/>
      <c r="G13" s="153"/>
      <c r="H13" s="154"/>
      <c r="I13" s="154"/>
      <c r="J13" s="155"/>
      <c r="K13" s="156"/>
      <c r="L13" s="157"/>
      <c r="M13" s="158"/>
      <c r="N13" s="159"/>
      <c r="O13" s="89"/>
      <c r="R13" s="168" t="b">
        <v>0</v>
      </c>
      <c r="S13" s="90" t="str">
        <f t="shared" si="0"/>
        <v>－</v>
      </c>
      <c r="T13" s="90" t="str">
        <f t="shared" si="1"/>
        <v>－</v>
      </c>
      <c r="V13" s="91" t="str">
        <f t="shared" si="2"/>
        <v>－</v>
      </c>
      <c r="W13" s="92" t="str">
        <f t="shared" si="3"/>
        <v>セル</v>
      </c>
      <c r="X13" s="168" t="b">
        <v>0</v>
      </c>
      <c r="Y13" s="168" t="b">
        <v>0</v>
      </c>
      <c r="Z13" s="93">
        <f t="shared" si="4"/>
        <v>0</v>
      </c>
      <c r="AA13" s="71" t="str">
        <f>IF(B13="上面",IF(OR($AE$3={"１地域","２地域","３地域","５地域","８地域"}),0.93,IF(OR($AE$3={"４地域","６地域","７地域"}),0.94,"－")),"FALSE")</f>
        <v>FALSE</v>
      </c>
      <c r="AB13" s="51" t="str">
        <f>IF(B13="上面",IF(OR($AE$3={"１地域","５地域","６地域","７地域"}),0.8,IF(OR($AE$3={"２地域","３地域"}),0.81,IF($AE$3="４地域",0.82,"－"))),"FALSE")</f>
        <v>FALSE</v>
      </c>
      <c r="AC13" s="94" t="str">
        <f>IF(AND(OR($AE$3={"１地域","２地域","３地域","４地域","５地域","６地域","７地域"}),B13="南"),0.01*(24+9*(3*I13+J13)/H13),"－")</f>
        <v>－</v>
      </c>
      <c r="AD13" s="90" t="e">
        <f>IF(OR(B13={"上面","下面"},AND(OR($AE$3={"１地域","２地域","３地域","４地域","５地域","６地域","７地域"}),B13="南"),AND($AE$3="８地域",OR(B13={"南東","南","南西"}))),"－",0.01*(16+24*(2*I13+J13)/H13))</f>
        <v>#DIV/0!</v>
      </c>
      <c r="AE13" s="90" t="str">
        <f>IF(AND($AE$3="８地域",OR(B13={"南東","南","南西"})),0.01*(16+19*(2*I13+J13)/H13),"－")</f>
        <v>－</v>
      </c>
      <c r="AF13" s="90" t="str">
        <f t="shared" si="5"/>
        <v>－</v>
      </c>
      <c r="AG13" s="95" t="str">
        <f>IF(AND(OR($AE$3={"１地域","２地域","３地域","４地域","５地域","６地域","７地域"}),OR(B13={"南東","南","南西"})),0.01*(5+20*(3*I13+J13)/H13),"－")</f>
        <v>－</v>
      </c>
      <c r="AH13" s="90" t="e">
        <f>IF(OR(B13={"上面","下面"},AND(OR($AE$3={"１地域","２地域","３地域","４地域","５地域","６地域","７地域"}),OR(B13={"南東","南","南西"}))),"－",0.01*(10+15*(2*I13+J13)/H13))</f>
        <v>#DIV/0!</v>
      </c>
      <c r="AI13" s="90" t="str">
        <f t="shared" si="6"/>
        <v>－</v>
      </c>
    </row>
    <row r="14" spans="1:35" s="72" customFormat="1" ht="24" customHeight="1" x14ac:dyDescent="0.25">
      <c r="A14" s="28"/>
      <c r="B14" s="20"/>
      <c r="C14" s="10"/>
      <c r="D14" s="31"/>
      <c r="E14" s="16"/>
      <c r="F14" s="127"/>
      <c r="G14" s="153"/>
      <c r="H14" s="154"/>
      <c r="I14" s="154"/>
      <c r="J14" s="155"/>
      <c r="K14" s="156"/>
      <c r="L14" s="157"/>
      <c r="M14" s="158"/>
      <c r="N14" s="159"/>
      <c r="O14" s="89"/>
      <c r="R14" s="168" t="b">
        <v>0</v>
      </c>
      <c r="S14" s="90" t="str">
        <f t="shared" si="0"/>
        <v>－</v>
      </c>
      <c r="T14" s="90" t="str">
        <f t="shared" si="1"/>
        <v>－</v>
      </c>
      <c r="V14" s="91" t="str">
        <f t="shared" si="2"/>
        <v>－</v>
      </c>
      <c r="W14" s="92" t="str">
        <f t="shared" si="3"/>
        <v>セル</v>
      </c>
      <c r="X14" s="168" t="b">
        <v>0</v>
      </c>
      <c r="Y14" s="168" t="b">
        <v>0</v>
      </c>
      <c r="Z14" s="93">
        <f t="shared" si="4"/>
        <v>0</v>
      </c>
      <c r="AA14" s="71" t="str">
        <f>IF(B14="上面",IF(OR($AE$3={"１地域","２地域","３地域","５地域","８地域"}),0.93,IF(OR($AE$3={"４地域","６地域","７地域"}),0.94,"－")),"FALSE")</f>
        <v>FALSE</v>
      </c>
      <c r="AB14" s="51" t="str">
        <f>IF(B14="上面",IF(OR($AE$3={"１地域","５地域","６地域","７地域"}),0.8,IF(OR($AE$3={"２地域","３地域"}),0.81,IF($AE$3="４地域",0.82,"－"))),"FALSE")</f>
        <v>FALSE</v>
      </c>
      <c r="AC14" s="94" t="str">
        <f>IF(AND(OR($AE$3={"１地域","２地域","３地域","４地域","５地域","６地域","７地域"}),B14="南"),0.01*(24+9*(3*I14+J14)/H14),"－")</f>
        <v>－</v>
      </c>
      <c r="AD14" s="90" t="e">
        <f>IF(OR(B14={"上面","下面"},AND(OR($AE$3={"１地域","２地域","３地域","４地域","５地域","６地域","７地域"}),B14="南"),AND($AE$3="８地域",OR(B14={"南東","南","南西"}))),"－",0.01*(16+24*(2*I14+J14)/H14))</f>
        <v>#DIV/0!</v>
      </c>
      <c r="AE14" s="90" t="str">
        <f>IF(AND($AE$3="８地域",OR(B14={"南東","南","南西"})),0.01*(16+19*(2*I14+J14)/H14),"－")</f>
        <v>－</v>
      </c>
      <c r="AF14" s="90" t="str">
        <f t="shared" si="5"/>
        <v>－</v>
      </c>
      <c r="AG14" s="95" t="str">
        <f>IF(AND(OR($AE$3={"１地域","２地域","３地域","４地域","５地域","６地域","７地域"}),OR(B14={"南東","南","南西"})),0.01*(5+20*(3*I14+J14)/H14),"－")</f>
        <v>－</v>
      </c>
      <c r="AH14" s="90" t="e">
        <f>IF(OR(B14={"上面","下面"},AND(OR($AE$3={"１地域","２地域","３地域","４地域","５地域","６地域","７地域"}),OR(B14={"南東","南","南西"}))),"－",0.01*(10+15*(2*I14+J14)/H14))</f>
        <v>#DIV/0!</v>
      </c>
      <c r="AI14" s="90" t="str">
        <f t="shared" si="6"/>
        <v>－</v>
      </c>
    </row>
    <row r="15" spans="1:35" s="72" customFormat="1" ht="24" customHeight="1" x14ac:dyDescent="0.25">
      <c r="A15" s="28"/>
      <c r="B15" s="20"/>
      <c r="C15" s="10"/>
      <c r="D15" s="31"/>
      <c r="E15" s="16"/>
      <c r="F15" s="127"/>
      <c r="G15" s="153"/>
      <c r="H15" s="154"/>
      <c r="I15" s="154"/>
      <c r="J15" s="155"/>
      <c r="K15" s="156"/>
      <c r="L15" s="157"/>
      <c r="M15" s="158"/>
      <c r="N15" s="159"/>
      <c r="O15" s="89"/>
      <c r="R15" s="168" t="b">
        <v>0</v>
      </c>
      <c r="S15" s="90" t="str">
        <f t="shared" si="0"/>
        <v>－</v>
      </c>
      <c r="T15" s="90" t="str">
        <f t="shared" si="1"/>
        <v>－</v>
      </c>
      <c r="V15" s="91" t="str">
        <f t="shared" si="2"/>
        <v>－</v>
      </c>
      <c r="W15" s="92" t="str">
        <f t="shared" si="3"/>
        <v>セル</v>
      </c>
      <c r="X15" s="168" t="b">
        <v>0</v>
      </c>
      <c r="Y15" s="168" t="b">
        <v>0</v>
      </c>
      <c r="Z15" s="93">
        <f t="shared" si="4"/>
        <v>0</v>
      </c>
      <c r="AA15" s="71" t="str">
        <f>IF(B15="上面",IF(OR($AE$3={"１地域","２地域","３地域","５地域","８地域"}),0.93,IF(OR($AE$3={"４地域","６地域","７地域"}),0.94,"－")),"FALSE")</f>
        <v>FALSE</v>
      </c>
      <c r="AB15" s="51" t="str">
        <f>IF(B15="上面",IF(OR($AE$3={"１地域","５地域","６地域","７地域"}),0.8,IF(OR($AE$3={"２地域","３地域"}),0.81,IF($AE$3="４地域",0.82,"－"))),"FALSE")</f>
        <v>FALSE</v>
      </c>
      <c r="AC15" s="94" t="str">
        <f>IF(AND(OR($AE$3={"１地域","２地域","３地域","４地域","５地域","６地域","７地域"}),B15="南"),0.01*(24+9*(3*I15+J15)/H15),"－")</f>
        <v>－</v>
      </c>
      <c r="AD15" s="90" t="e">
        <f>IF(OR(B15={"上面","下面"},AND(OR($AE$3={"１地域","２地域","３地域","４地域","５地域","６地域","７地域"}),B15="南"),AND($AE$3="８地域",OR(B15={"南東","南","南西"}))),"－",0.01*(16+24*(2*I15+J15)/H15))</f>
        <v>#DIV/0!</v>
      </c>
      <c r="AE15" s="90" t="str">
        <f>IF(AND($AE$3="８地域",OR(B15={"南東","南","南西"})),0.01*(16+19*(2*I15+J15)/H15),"－")</f>
        <v>－</v>
      </c>
      <c r="AF15" s="90" t="str">
        <f t="shared" si="5"/>
        <v>－</v>
      </c>
      <c r="AG15" s="95" t="str">
        <f>IF(AND(OR($AE$3={"１地域","２地域","３地域","４地域","５地域","６地域","７地域"}),OR(B15={"南東","南","南西"})),0.01*(5+20*(3*I15+J15)/H15),"－")</f>
        <v>－</v>
      </c>
      <c r="AH15" s="90" t="e">
        <f>IF(OR(B15={"上面","下面"},AND(OR($AE$3={"１地域","２地域","３地域","４地域","５地域","６地域","７地域"}),OR(B15={"南東","南","南西"}))),"－",0.01*(10+15*(2*I15+J15)/H15))</f>
        <v>#DIV/0!</v>
      </c>
      <c r="AI15" s="90" t="str">
        <f t="shared" si="6"/>
        <v>－</v>
      </c>
    </row>
    <row r="16" spans="1:35" s="72" customFormat="1" ht="24" customHeight="1" x14ac:dyDescent="0.25">
      <c r="A16" s="28"/>
      <c r="B16" s="20"/>
      <c r="C16" s="10"/>
      <c r="D16" s="31"/>
      <c r="E16" s="16"/>
      <c r="F16" s="127"/>
      <c r="G16" s="153"/>
      <c r="H16" s="154"/>
      <c r="I16" s="154"/>
      <c r="J16" s="155"/>
      <c r="K16" s="156"/>
      <c r="L16" s="157"/>
      <c r="M16" s="158"/>
      <c r="N16" s="159"/>
      <c r="O16" s="89"/>
      <c r="R16" s="168" t="b">
        <v>0</v>
      </c>
      <c r="S16" s="90" t="str">
        <f t="shared" si="0"/>
        <v>－</v>
      </c>
      <c r="T16" s="90" t="str">
        <f t="shared" si="1"/>
        <v>－</v>
      </c>
      <c r="V16" s="91" t="str">
        <f t="shared" si="2"/>
        <v>－</v>
      </c>
      <c r="W16" s="92" t="str">
        <f t="shared" si="3"/>
        <v>セル</v>
      </c>
      <c r="X16" s="168" t="b">
        <v>0</v>
      </c>
      <c r="Y16" s="168" t="b">
        <v>0</v>
      </c>
      <c r="Z16" s="93">
        <f t="shared" si="4"/>
        <v>0</v>
      </c>
      <c r="AA16" s="71" t="str">
        <f>IF(B16="上面",IF(OR($AE$3={"１地域","２地域","３地域","５地域","８地域"}),0.93,IF(OR($AE$3={"４地域","６地域","７地域"}),0.94,"－")),"FALSE")</f>
        <v>FALSE</v>
      </c>
      <c r="AB16" s="51" t="str">
        <f>IF(B16="上面",IF(OR($AE$3={"１地域","５地域","６地域","７地域"}),0.8,IF(OR($AE$3={"２地域","３地域"}),0.81,IF($AE$3="４地域",0.82,"－"))),"FALSE")</f>
        <v>FALSE</v>
      </c>
      <c r="AC16" s="94" t="str">
        <f>IF(AND(OR($AE$3={"１地域","２地域","３地域","４地域","５地域","６地域","７地域"}),B16="南"),0.01*(24+9*(3*I16+J16)/H16),"－")</f>
        <v>－</v>
      </c>
      <c r="AD16" s="90" t="e">
        <f>IF(OR(B16={"上面","下面"},AND(OR($AE$3={"１地域","２地域","３地域","４地域","５地域","６地域","７地域"}),B16="南"),AND($AE$3="８地域",OR(B16={"南東","南","南西"}))),"－",0.01*(16+24*(2*I16+J16)/H16))</f>
        <v>#DIV/0!</v>
      </c>
      <c r="AE16" s="90" t="str">
        <f>IF(AND($AE$3="８地域",OR(B16={"南東","南","南西"})),0.01*(16+19*(2*I16+J16)/H16),"－")</f>
        <v>－</v>
      </c>
      <c r="AF16" s="90" t="str">
        <f t="shared" si="5"/>
        <v>－</v>
      </c>
      <c r="AG16" s="95" t="str">
        <f>IF(AND(OR($AE$3={"１地域","２地域","３地域","４地域","５地域","６地域","７地域"}),OR(B16={"南東","南","南西"})),0.01*(5+20*(3*I16+J16)/H16),"－")</f>
        <v>－</v>
      </c>
      <c r="AH16" s="90" t="e">
        <f>IF(OR(B16={"上面","下面"},AND(OR($AE$3={"１地域","２地域","３地域","４地域","５地域","６地域","７地域"}),OR(B16={"南東","南","南西"}))),"－",0.01*(10+15*(2*I16+J16)/H16))</f>
        <v>#DIV/0!</v>
      </c>
      <c r="AI16" s="90" t="str">
        <f t="shared" si="6"/>
        <v>－</v>
      </c>
    </row>
    <row r="17" spans="1:35" s="72" customFormat="1" ht="24" customHeight="1" x14ac:dyDescent="0.25">
      <c r="A17" s="28"/>
      <c r="B17" s="20"/>
      <c r="C17" s="10"/>
      <c r="D17" s="31"/>
      <c r="E17" s="16"/>
      <c r="F17" s="127"/>
      <c r="G17" s="153"/>
      <c r="H17" s="154"/>
      <c r="I17" s="154"/>
      <c r="J17" s="155"/>
      <c r="K17" s="156"/>
      <c r="L17" s="157"/>
      <c r="M17" s="158"/>
      <c r="N17" s="159"/>
      <c r="O17" s="89"/>
      <c r="R17" s="168" t="b">
        <v>0</v>
      </c>
      <c r="S17" s="90" t="str">
        <f t="shared" si="0"/>
        <v>－</v>
      </c>
      <c r="T17" s="90" t="str">
        <f t="shared" si="1"/>
        <v>－</v>
      </c>
      <c r="V17" s="91" t="str">
        <f t="shared" si="2"/>
        <v>－</v>
      </c>
      <c r="W17" s="92" t="str">
        <f t="shared" si="3"/>
        <v>セル</v>
      </c>
      <c r="X17" s="168" t="b">
        <v>0</v>
      </c>
      <c r="Y17" s="168" t="b">
        <v>0</v>
      </c>
      <c r="Z17" s="93">
        <f t="shared" si="4"/>
        <v>0</v>
      </c>
      <c r="AA17" s="71" t="str">
        <f>IF(B17="上面",IF(OR($AE$3={"１地域","２地域","３地域","５地域","８地域"}),0.93,IF(OR($AE$3={"４地域","６地域","７地域"}),0.94,"－")),"FALSE")</f>
        <v>FALSE</v>
      </c>
      <c r="AB17" s="51" t="str">
        <f>IF(B17="上面",IF(OR($AE$3={"１地域","５地域","６地域","７地域"}),0.8,IF(OR($AE$3={"２地域","３地域"}),0.81,IF($AE$3="４地域",0.82,"－"))),"FALSE")</f>
        <v>FALSE</v>
      </c>
      <c r="AC17" s="94" t="str">
        <f>IF(AND(OR($AE$3={"１地域","２地域","３地域","４地域","５地域","６地域","７地域"}),B17="南"),0.01*(24+9*(3*I17+J17)/H17),"－")</f>
        <v>－</v>
      </c>
      <c r="AD17" s="90" t="e">
        <f>IF(OR(B17={"上面","下面"},AND(OR($AE$3={"１地域","２地域","３地域","４地域","５地域","６地域","７地域"}),B17="南"),AND($AE$3="８地域",OR(B17={"南東","南","南西"}))),"－",0.01*(16+24*(2*I17+J17)/H17))</f>
        <v>#DIV/0!</v>
      </c>
      <c r="AE17" s="90" t="str">
        <f>IF(AND($AE$3="８地域",OR(B17={"南東","南","南西"})),0.01*(16+19*(2*I17+J17)/H17),"－")</f>
        <v>－</v>
      </c>
      <c r="AF17" s="90" t="str">
        <f t="shared" si="5"/>
        <v>－</v>
      </c>
      <c r="AG17" s="95" t="str">
        <f>IF(AND(OR($AE$3={"１地域","２地域","３地域","４地域","５地域","６地域","７地域"}),OR(B17={"南東","南","南西"})),0.01*(5+20*(3*I17+J17)/H17),"－")</f>
        <v>－</v>
      </c>
      <c r="AH17" s="90" t="e">
        <f>IF(OR(B17={"上面","下面"},AND(OR($AE$3={"１地域","２地域","３地域","４地域","５地域","６地域","７地域"}),OR(B17={"南東","南","南西"}))),"－",0.01*(10+15*(2*I17+J17)/H17))</f>
        <v>#DIV/0!</v>
      </c>
      <c r="AI17" s="90" t="str">
        <f t="shared" si="6"/>
        <v>－</v>
      </c>
    </row>
    <row r="18" spans="1:35" s="72" customFormat="1" ht="24" customHeight="1" x14ac:dyDescent="0.25">
      <c r="A18" s="28"/>
      <c r="B18" s="20"/>
      <c r="C18" s="10"/>
      <c r="D18" s="31"/>
      <c r="E18" s="16"/>
      <c r="F18" s="127"/>
      <c r="G18" s="153"/>
      <c r="H18" s="154"/>
      <c r="I18" s="154"/>
      <c r="J18" s="155"/>
      <c r="K18" s="156"/>
      <c r="L18" s="157"/>
      <c r="M18" s="158"/>
      <c r="N18" s="159"/>
      <c r="O18" s="89"/>
      <c r="R18" s="168" t="b">
        <v>0</v>
      </c>
      <c r="S18" s="90" t="str">
        <f t="shared" si="0"/>
        <v>－</v>
      </c>
      <c r="T18" s="90" t="str">
        <f t="shared" si="1"/>
        <v>－</v>
      </c>
      <c r="V18" s="91" t="str">
        <f t="shared" si="2"/>
        <v>－</v>
      </c>
      <c r="W18" s="92" t="str">
        <f t="shared" si="3"/>
        <v>セル</v>
      </c>
      <c r="X18" s="168" t="b">
        <v>0</v>
      </c>
      <c r="Y18" s="168" t="b">
        <v>0</v>
      </c>
      <c r="Z18" s="93">
        <f t="shared" si="4"/>
        <v>0</v>
      </c>
      <c r="AA18" s="71" t="str">
        <f>IF(B18="上面",IF(OR($AE$3={"１地域","２地域","３地域","５地域","８地域"}),0.93,IF(OR($AE$3={"４地域","６地域","７地域"}),0.94,"－")),"FALSE")</f>
        <v>FALSE</v>
      </c>
      <c r="AB18" s="51" t="str">
        <f>IF(B18="上面",IF(OR($AE$3={"１地域","５地域","６地域","７地域"}),0.8,IF(OR($AE$3={"２地域","３地域"}),0.81,IF($AE$3="４地域",0.82,"－"))),"FALSE")</f>
        <v>FALSE</v>
      </c>
      <c r="AC18" s="94" t="str">
        <f>IF(AND(OR($AE$3={"１地域","２地域","３地域","４地域","５地域","６地域","７地域"}),B18="南"),0.01*(24+9*(3*I18+J18)/H18),"－")</f>
        <v>－</v>
      </c>
      <c r="AD18" s="90" t="e">
        <f>IF(OR(B18={"上面","下面"},AND(OR($AE$3={"１地域","２地域","３地域","４地域","５地域","６地域","７地域"}),B18="南"),AND($AE$3="８地域",OR(B18={"南東","南","南西"}))),"－",0.01*(16+24*(2*I18+J18)/H18))</f>
        <v>#DIV/0!</v>
      </c>
      <c r="AE18" s="90" t="str">
        <f>IF(AND($AE$3="８地域",OR(B18={"南東","南","南西"})),0.01*(16+19*(2*I18+J18)/H18),"－")</f>
        <v>－</v>
      </c>
      <c r="AF18" s="90" t="str">
        <f t="shared" si="5"/>
        <v>－</v>
      </c>
      <c r="AG18" s="95" t="str">
        <f>IF(AND(OR($AE$3={"１地域","２地域","３地域","４地域","５地域","６地域","７地域"}),OR(B18={"南東","南","南西"})),0.01*(5+20*(3*I18+J18)/H18),"－")</f>
        <v>－</v>
      </c>
      <c r="AH18" s="90" t="e">
        <f>IF(OR(B18={"上面","下面"},AND(OR($AE$3={"１地域","２地域","３地域","４地域","５地域","６地域","７地域"}),OR(B18={"南東","南","南西"}))),"－",0.01*(10+15*(2*I18+J18)/H18))</f>
        <v>#DIV/0!</v>
      </c>
      <c r="AI18" s="90" t="str">
        <f t="shared" si="6"/>
        <v>－</v>
      </c>
    </row>
    <row r="19" spans="1:35" s="72" customFormat="1" ht="24" customHeight="1" x14ac:dyDescent="0.25">
      <c r="A19" s="28"/>
      <c r="B19" s="20"/>
      <c r="C19" s="10"/>
      <c r="D19" s="31"/>
      <c r="E19" s="16"/>
      <c r="F19" s="127"/>
      <c r="G19" s="153"/>
      <c r="H19" s="154"/>
      <c r="I19" s="154"/>
      <c r="J19" s="155"/>
      <c r="K19" s="156"/>
      <c r="L19" s="157"/>
      <c r="M19" s="158"/>
      <c r="N19" s="159"/>
      <c r="O19" s="89"/>
      <c r="R19" s="168" t="b">
        <v>0</v>
      </c>
      <c r="S19" s="90" t="str">
        <f t="shared" si="0"/>
        <v>－</v>
      </c>
      <c r="T19" s="90" t="str">
        <f t="shared" si="1"/>
        <v>－</v>
      </c>
      <c r="V19" s="91" t="str">
        <f t="shared" si="2"/>
        <v>－</v>
      </c>
      <c r="W19" s="92" t="str">
        <f t="shared" si="3"/>
        <v>セル</v>
      </c>
      <c r="X19" s="168" t="b">
        <v>0</v>
      </c>
      <c r="Y19" s="168" t="b">
        <v>0</v>
      </c>
      <c r="Z19" s="93">
        <f t="shared" si="4"/>
        <v>0</v>
      </c>
      <c r="AA19" s="71" t="str">
        <f>IF(B19="上面",IF(OR($AE$3={"１地域","２地域","３地域","５地域","８地域"}),0.93,IF(OR($AE$3={"４地域","６地域","７地域"}),0.94,"－")),"FALSE")</f>
        <v>FALSE</v>
      </c>
      <c r="AB19" s="51" t="str">
        <f>IF(B19="上面",IF(OR($AE$3={"１地域","５地域","６地域","７地域"}),0.8,IF(OR($AE$3={"２地域","３地域"}),0.81,IF($AE$3="４地域",0.82,"－"))),"FALSE")</f>
        <v>FALSE</v>
      </c>
      <c r="AC19" s="94" t="str">
        <f>IF(AND(OR($AE$3={"１地域","２地域","３地域","４地域","５地域","６地域","７地域"}),B19="南"),0.01*(24+9*(3*I19+J19)/H19),"－")</f>
        <v>－</v>
      </c>
      <c r="AD19" s="90" t="e">
        <f>IF(OR(B19={"上面","下面"},AND(OR($AE$3={"１地域","２地域","３地域","４地域","５地域","６地域","７地域"}),B19="南"),AND($AE$3="８地域",OR(B19={"南東","南","南西"}))),"－",0.01*(16+24*(2*I19+J19)/H19))</f>
        <v>#DIV/0!</v>
      </c>
      <c r="AE19" s="90" t="str">
        <f>IF(AND($AE$3="８地域",OR(B19={"南東","南","南西"})),0.01*(16+19*(2*I19+J19)/H19),"－")</f>
        <v>－</v>
      </c>
      <c r="AF19" s="90" t="str">
        <f t="shared" si="5"/>
        <v>－</v>
      </c>
      <c r="AG19" s="95" t="str">
        <f>IF(AND(OR($AE$3={"１地域","２地域","３地域","４地域","５地域","６地域","７地域"}),OR(B19={"南東","南","南西"})),0.01*(5+20*(3*I19+J19)/H19),"－")</f>
        <v>－</v>
      </c>
      <c r="AH19" s="90" t="e">
        <f>IF(OR(B19={"上面","下面"},AND(OR($AE$3={"１地域","２地域","３地域","４地域","５地域","６地域","７地域"}),OR(B19={"南東","南","南西"}))),"－",0.01*(10+15*(2*I19+J19)/H19))</f>
        <v>#DIV/0!</v>
      </c>
      <c r="AI19" s="90" t="str">
        <f t="shared" si="6"/>
        <v>－</v>
      </c>
    </row>
    <row r="20" spans="1:35" s="72" customFormat="1" ht="24" customHeight="1" x14ac:dyDescent="0.25">
      <c r="A20" s="28"/>
      <c r="B20" s="20"/>
      <c r="C20" s="10"/>
      <c r="D20" s="31"/>
      <c r="E20" s="16"/>
      <c r="F20" s="127"/>
      <c r="G20" s="153"/>
      <c r="H20" s="154"/>
      <c r="I20" s="154"/>
      <c r="J20" s="155"/>
      <c r="K20" s="156"/>
      <c r="L20" s="157"/>
      <c r="M20" s="158"/>
      <c r="N20" s="159"/>
      <c r="O20" s="89"/>
      <c r="R20" s="168" t="b">
        <v>0</v>
      </c>
      <c r="S20" s="90" t="str">
        <f t="shared" si="0"/>
        <v>－</v>
      </c>
      <c r="T20" s="90" t="str">
        <f t="shared" si="1"/>
        <v>－</v>
      </c>
      <c r="V20" s="91" t="str">
        <f t="shared" si="2"/>
        <v>－</v>
      </c>
      <c r="W20" s="92" t="str">
        <f t="shared" si="3"/>
        <v>セル</v>
      </c>
      <c r="X20" s="168" t="b">
        <v>0</v>
      </c>
      <c r="Y20" s="168" t="b">
        <v>0</v>
      </c>
      <c r="Z20" s="93">
        <f t="shared" si="4"/>
        <v>0</v>
      </c>
      <c r="AA20" s="71" t="str">
        <f>IF(B20="上面",IF(OR($AE$3={"１地域","２地域","３地域","５地域","８地域"}),0.93,IF(OR($AE$3={"４地域","６地域","７地域"}),0.94,"－")),"FALSE")</f>
        <v>FALSE</v>
      </c>
      <c r="AB20" s="51" t="str">
        <f>IF(B20="上面",IF(OR($AE$3={"１地域","５地域","６地域","７地域"}),0.8,IF(OR($AE$3={"２地域","３地域"}),0.81,IF($AE$3="４地域",0.82,"－"))),"FALSE")</f>
        <v>FALSE</v>
      </c>
      <c r="AC20" s="94" t="str">
        <f>IF(AND(OR($AE$3={"１地域","２地域","３地域","４地域","５地域","６地域","７地域"}),B20="南"),0.01*(24+9*(3*I20+J20)/H20),"－")</f>
        <v>－</v>
      </c>
      <c r="AD20" s="90" t="e">
        <f>IF(OR(B20={"上面","下面"},AND(OR($AE$3={"１地域","２地域","３地域","４地域","５地域","６地域","７地域"}),B20="南"),AND($AE$3="８地域",OR(B20={"南東","南","南西"}))),"－",0.01*(16+24*(2*I20+J20)/H20))</f>
        <v>#DIV/0!</v>
      </c>
      <c r="AE20" s="90" t="str">
        <f>IF(AND($AE$3="８地域",OR(B20={"南東","南","南西"})),0.01*(16+19*(2*I20+J20)/H20),"－")</f>
        <v>－</v>
      </c>
      <c r="AF20" s="90" t="str">
        <f t="shared" si="5"/>
        <v>－</v>
      </c>
      <c r="AG20" s="95" t="str">
        <f>IF(AND(OR($AE$3={"１地域","２地域","３地域","４地域","５地域","６地域","７地域"}),OR(B20={"南東","南","南西"})),0.01*(5+20*(3*I20+J20)/H20),"－")</f>
        <v>－</v>
      </c>
      <c r="AH20" s="90" t="e">
        <f>IF(OR(B20={"上面","下面"},AND(OR($AE$3={"１地域","２地域","３地域","４地域","５地域","６地域","７地域"}),OR(B20={"南東","南","南西"}))),"－",0.01*(10+15*(2*I20+J20)/H20))</f>
        <v>#DIV/0!</v>
      </c>
      <c r="AI20" s="90" t="str">
        <f t="shared" si="6"/>
        <v>－</v>
      </c>
    </row>
    <row r="21" spans="1:35" s="72" customFormat="1" ht="24" customHeight="1" thickBot="1" x14ac:dyDescent="0.3">
      <c r="A21" s="29"/>
      <c r="B21" s="21"/>
      <c r="C21" s="11"/>
      <c r="D21" s="32"/>
      <c r="E21" s="128"/>
      <c r="F21" s="129"/>
      <c r="G21" s="160"/>
      <c r="H21" s="161"/>
      <c r="I21" s="161"/>
      <c r="J21" s="162"/>
      <c r="K21" s="163"/>
      <c r="L21" s="164"/>
      <c r="M21" s="165"/>
      <c r="N21" s="166"/>
      <c r="O21" s="89"/>
      <c r="R21" s="168" t="b">
        <v>0</v>
      </c>
      <c r="S21" s="90" t="str">
        <f t="shared" si="0"/>
        <v>－</v>
      </c>
      <c r="T21" s="90" t="str">
        <f t="shared" si="1"/>
        <v>－</v>
      </c>
      <c r="V21" s="91" t="str">
        <f t="shared" si="2"/>
        <v>－</v>
      </c>
      <c r="W21" s="92" t="str">
        <f t="shared" si="3"/>
        <v>セル</v>
      </c>
      <c r="X21" s="168" t="b">
        <v>0</v>
      </c>
      <c r="Y21" s="168" t="b">
        <v>0</v>
      </c>
      <c r="Z21" s="93">
        <f t="shared" si="4"/>
        <v>0</v>
      </c>
      <c r="AA21" s="71" t="str">
        <f>IF(B21="上面",IF(OR($AE$3={"１地域","２地域","３地域","５地域","８地域"}),0.93,IF(OR($AE$3={"４地域","６地域","７地域"}),0.94,"－")),"FALSE")</f>
        <v>FALSE</v>
      </c>
      <c r="AB21" s="51" t="str">
        <f>IF(B21="上面",IF(OR($AE$3={"１地域","５地域","６地域","７地域"}),0.8,IF(OR($AE$3={"２地域","３地域"}),0.81,IF($AE$3="４地域",0.82,"－"))),"FALSE")</f>
        <v>FALSE</v>
      </c>
      <c r="AC21" s="94" t="str">
        <f>IF(AND(OR($AE$3={"１地域","２地域","３地域","４地域","５地域","６地域","７地域"}),B21="南"),0.01*(24+9*(3*I21+J21)/H21),"－")</f>
        <v>－</v>
      </c>
      <c r="AD21" s="90" t="e">
        <f>IF(OR(B21={"上面","下面"},AND(OR($AE$3={"１地域","２地域","３地域","４地域","５地域","６地域","７地域"}),B21="南"),AND($AE$3="８地域",OR(B21={"南東","南","南西"}))),"－",0.01*(16+24*(2*I21+J21)/H21))</f>
        <v>#DIV/0!</v>
      </c>
      <c r="AE21" s="90" t="str">
        <f>IF(AND($AE$3="８地域",OR(B21={"南東","南","南西"})),0.01*(16+19*(2*I21+J21)/H21),"－")</f>
        <v>－</v>
      </c>
      <c r="AF21" s="90" t="str">
        <f t="shared" si="5"/>
        <v>－</v>
      </c>
      <c r="AG21" s="95" t="str">
        <f>IF(AND(OR($AE$3={"１地域","２地域","３地域","４地域","５地域","６地域","７地域"}),OR(B21={"南東","南","南西"})),0.01*(5+20*(3*I21+J21)/H21),"－")</f>
        <v>－</v>
      </c>
      <c r="AH21" s="90" t="e">
        <f>IF(OR(B21={"上面","下面"},AND(OR($AE$3={"１地域","２地域","３地域","４地域","５地域","６地域","７地域"}),OR(B21={"南東","南","南西"}))),"－",0.01*(10+15*(2*I21+J21)/H21))</f>
        <v>#DIV/0!</v>
      </c>
      <c r="AI21" s="90" t="str">
        <f t="shared" si="6"/>
        <v>－</v>
      </c>
    </row>
    <row r="22" spans="1:35" s="72" customFormat="1" ht="21.75" customHeight="1" x14ac:dyDescent="0.25">
      <c r="A22" s="97"/>
      <c r="B22" s="71"/>
      <c r="F22" s="428" t="s">
        <v>231</v>
      </c>
      <c r="G22" s="429"/>
      <c r="H22" s="429"/>
      <c r="I22" s="430"/>
      <c r="J22" s="98" t="str">
        <f>IF($K$22=0,"－",IF(AND($K$22&gt;0,$K$22&lt;=0.02),"OK","NG"))</f>
        <v>－</v>
      </c>
      <c r="K22" s="426">
        <f>$M$22/共通条件・結果!$Y$9</f>
        <v>0</v>
      </c>
      <c r="L22" s="426"/>
      <c r="M22" s="414">
        <f>SUMIF($X$7:$X$21,"TRUE",$Z$7:$Z$21)</f>
        <v>0</v>
      </c>
      <c r="N22" s="415"/>
      <c r="S22" s="99"/>
      <c r="T22" s="99"/>
      <c r="AD22" s="99"/>
      <c r="AE22" s="99"/>
    </row>
    <row r="23" spans="1:35" s="72" customFormat="1" ht="21.75" customHeight="1" thickBot="1" x14ac:dyDescent="0.3">
      <c r="B23" s="71"/>
      <c r="F23" s="431" t="s">
        <v>232</v>
      </c>
      <c r="G23" s="432"/>
      <c r="H23" s="432"/>
      <c r="I23" s="433"/>
      <c r="J23" s="100" t="str">
        <f>IF($K$23=0,"－",IF(AND($K$23&gt;0,$K$23&lt;=0.04),"OK","NG"))</f>
        <v>－</v>
      </c>
      <c r="K23" s="427">
        <f>$M$23/共通条件・結果!$Y$9</f>
        <v>0</v>
      </c>
      <c r="L23" s="427"/>
      <c r="M23" s="416">
        <f>SUMIF($Y$7:$Y$21,"TRUE",$Z$7:$Z$21)</f>
        <v>0</v>
      </c>
      <c r="N23" s="417"/>
      <c r="AD23" s="99"/>
    </row>
    <row r="24" spans="1:35" s="72" customFormat="1" ht="9.9499999999999993" customHeight="1" x14ac:dyDescent="0.25">
      <c r="B24" s="71"/>
      <c r="F24" s="51"/>
      <c r="G24" s="51"/>
      <c r="H24" s="51"/>
      <c r="I24" s="51"/>
      <c r="J24" s="101"/>
      <c r="K24" s="102"/>
      <c r="L24" s="102"/>
      <c r="M24" s="103"/>
      <c r="N24" s="103"/>
      <c r="S24" s="104"/>
      <c r="T24" s="104"/>
      <c r="AD24" s="99"/>
    </row>
    <row r="25" spans="1:35" s="72" customFormat="1" ht="21.75" customHeight="1" thickBot="1" x14ac:dyDescent="0.3">
      <c r="A25" s="70" t="s">
        <v>273</v>
      </c>
      <c r="B25" s="71"/>
      <c r="F25" s="51"/>
      <c r="G25" s="51"/>
      <c r="H25" s="51"/>
      <c r="I25" s="51"/>
      <c r="J25" s="101"/>
      <c r="K25" s="102"/>
      <c r="L25" s="102"/>
      <c r="M25" s="103"/>
      <c r="N25" s="103"/>
      <c r="S25" s="105" t="s">
        <v>121</v>
      </c>
      <c r="T25" s="106" t="s">
        <v>122</v>
      </c>
      <c r="X25" s="72" t="s">
        <v>99</v>
      </c>
      <c r="Y25" s="72" t="s">
        <v>100</v>
      </c>
      <c r="AD25" s="99"/>
    </row>
    <row r="26" spans="1:35" s="72" customFormat="1" ht="35.25" customHeight="1" thickBot="1" x14ac:dyDescent="0.3">
      <c r="A26" s="107" t="s">
        <v>48</v>
      </c>
      <c r="B26" s="108" t="s">
        <v>71</v>
      </c>
      <c r="C26" s="109" t="s">
        <v>69</v>
      </c>
      <c r="D26" s="109" t="s">
        <v>70</v>
      </c>
      <c r="S26" s="99">
        <f>IF(OR($J$23="NG",$J$23="－"),MAX($S$7:$S$21),DMAX($S$6:$Y$21,$S$6,$Y$26:$Y$27))</f>
        <v>0</v>
      </c>
      <c r="T26" s="99">
        <f>IF(OR($J$23="NG",$J$23="－"),MIN($T$7:$T$21),DMIN($S$6:$Y$21,$T$6,$Y$26:$Y$27))</f>
        <v>0</v>
      </c>
      <c r="X26" s="82" t="s">
        <v>95</v>
      </c>
      <c r="Y26" s="82" t="s">
        <v>96</v>
      </c>
      <c r="AD26" s="99"/>
    </row>
    <row r="27" spans="1:35" s="72" customFormat="1" ht="21.75" customHeight="1" thickBot="1" x14ac:dyDescent="0.3">
      <c r="A27" s="130"/>
      <c r="B27" s="19" t="s">
        <v>303</v>
      </c>
      <c r="C27" s="131"/>
      <c r="D27" s="132">
        <v>1.5</v>
      </c>
      <c r="F27" s="70" t="s">
        <v>254</v>
      </c>
      <c r="G27" s="71"/>
      <c r="J27" s="110"/>
      <c r="W27" s="71"/>
      <c r="X27" s="72" t="b">
        <v>0</v>
      </c>
      <c r="Y27" s="72" t="b">
        <v>0</v>
      </c>
    </row>
    <row r="28" spans="1:35" s="72" customFormat="1" ht="21.75" customHeight="1" x14ac:dyDescent="0.25">
      <c r="A28" s="133"/>
      <c r="B28" s="20"/>
      <c r="C28" s="134"/>
      <c r="D28" s="135"/>
      <c r="F28" s="418" t="s">
        <v>78</v>
      </c>
      <c r="G28" s="419"/>
      <c r="H28" s="424" t="s">
        <v>229</v>
      </c>
    </row>
    <row r="29" spans="1:35" s="72" customFormat="1" ht="21.75" customHeight="1" thickBot="1" x14ac:dyDescent="0.3">
      <c r="A29" s="133"/>
      <c r="B29" s="20"/>
      <c r="C29" s="134"/>
      <c r="D29" s="135"/>
      <c r="F29" s="420"/>
      <c r="G29" s="421"/>
      <c r="H29" s="425"/>
      <c r="V29" s="382" t="s">
        <v>78</v>
      </c>
      <c r="W29" s="382"/>
      <c r="X29" s="383" t="s">
        <v>1</v>
      </c>
      <c r="Y29" s="180" t="s">
        <v>114</v>
      </c>
      <c r="Z29" s="180"/>
    </row>
    <row r="30" spans="1:35" s="72" customFormat="1" ht="21.75" customHeight="1" thickBot="1" x14ac:dyDescent="0.3">
      <c r="A30" s="136"/>
      <c r="B30" s="21"/>
      <c r="C30" s="137"/>
      <c r="D30" s="138"/>
      <c r="F30" s="422" t="s">
        <v>57</v>
      </c>
      <c r="G30" s="423"/>
      <c r="H30" s="179">
        <f>MAX($D$27:$D$30)</f>
        <v>1.5</v>
      </c>
      <c r="V30" s="382"/>
      <c r="W30" s="382"/>
      <c r="X30" s="180"/>
      <c r="Y30" s="111" t="s">
        <v>55</v>
      </c>
      <c r="Z30" s="112" t="s">
        <v>56</v>
      </c>
    </row>
    <row r="31" spans="1:35" s="72" customFormat="1" ht="21.75" customHeight="1" x14ac:dyDescent="0.25">
      <c r="B31" s="71"/>
      <c r="V31" s="180" t="s">
        <v>54</v>
      </c>
      <c r="W31" s="180"/>
      <c r="X31" s="113">
        <f>IF(OR($J$22="－",$J$22="NG"),MAX($V$7:$V$21),DMAX($V$6:$Y$21,$V$6,$X$26:$X$27))</f>
        <v>1.5</v>
      </c>
      <c r="Y31" s="114">
        <f>IF(OR($J$23="NG",$J$23="－"),MAX($W$7:$W$21),DMAX($V$6:$Y$21,$W$6,$Y$26:$Y$27))</f>
        <v>0.9</v>
      </c>
      <c r="Z31" s="113">
        <f>IF(OR($J$23="NG",$J$23="－"),MIN($W$7:$W$21),DMIN($V$6:$Y$21,$W$6,$Y$26:$Y$27))</f>
        <v>0.6</v>
      </c>
    </row>
    <row r="32" spans="1:35" s="72" customFormat="1" ht="21.75" customHeight="1" thickBot="1" x14ac:dyDescent="0.3">
      <c r="A32" s="70" t="s">
        <v>254</v>
      </c>
      <c r="B32" s="71"/>
      <c r="E32" s="110"/>
      <c r="J32" s="50"/>
      <c r="K32" s="50"/>
    </row>
    <row r="33" spans="1:15" s="72" customFormat="1" ht="18.75" customHeight="1" x14ac:dyDescent="0.25">
      <c r="A33" s="436" t="s">
        <v>78</v>
      </c>
      <c r="B33" s="437"/>
      <c r="C33" s="434" t="s">
        <v>1</v>
      </c>
      <c r="D33" s="122"/>
      <c r="E33" s="180" t="s">
        <v>281</v>
      </c>
      <c r="F33" s="180"/>
      <c r="H33" s="117"/>
      <c r="J33" s="117"/>
      <c r="K33" s="117"/>
    </row>
    <row r="34" spans="1:15" s="72" customFormat="1" ht="19.5" customHeight="1" thickBot="1" x14ac:dyDescent="0.3">
      <c r="A34" s="438"/>
      <c r="B34" s="439"/>
      <c r="C34" s="435"/>
      <c r="D34" s="122"/>
      <c r="E34" s="111" t="s">
        <v>119</v>
      </c>
      <c r="F34" s="111" t="s">
        <v>120</v>
      </c>
      <c r="H34" s="51"/>
      <c r="J34" s="51"/>
      <c r="K34" s="51"/>
    </row>
    <row r="35" spans="1:15" s="72" customFormat="1" ht="21.95" customHeight="1" thickBot="1" x14ac:dyDescent="0.3">
      <c r="A35" s="389" t="s">
        <v>54</v>
      </c>
      <c r="B35" s="392"/>
      <c r="C35" s="118">
        <f>X31</f>
        <v>1.5</v>
      </c>
      <c r="D35" s="122"/>
      <c r="E35" s="115">
        <f>S26</f>
        <v>0</v>
      </c>
      <c r="F35" s="116">
        <f>T26</f>
        <v>0</v>
      </c>
      <c r="H35" s="119"/>
      <c r="J35" s="119"/>
      <c r="K35" s="119"/>
    </row>
    <row r="36" spans="1:15" s="72" customFormat="1" ht="21.95" customHeight="1" x14ac:dyDescent="0.25">
      <c r="A36" s="110"/>
      <c r="B36" s="120"/>
      <c r="C36" s="120" t="s">
        <v>230</v>
      </c>
      <c r="D36" s="122"/>
      <c r="E36" s="122"/>
      <c r="F36" s="122"/>
      <c r="G36" s="110"/>
      <c r="H36" s="110"/>
      <c r="J36" s="50"/>
      <c r="K36" s="50"/>
      <c r="L36" s="50"/>
      <c r="M36" s="50"/>
    </row>
    <row r="37" spans="1:15" s="72" customFormat="1" ht="21.95" customHeight="1" x14ac:dyDescent="0.25">
      <c r="A37" s="110"/>
      <c r="B37" s="120"/>
      <c r="C37" s="121" t="s">
        <v>236</v>
      </c>
      <c r="D37" s="122"/>
      <c r="E37" s="122"/>
      <c r="F37" s="122"/>
      <c r="G37" s="110"/>
      <c r="H37" s="110"/>
    </row>
    <row r="38" spans="1:15" s="72" customFormat="1" ht="21.95" customHeight="1" x14ac:dyDescent="0.25">
      <c r="A38" s="110"/>
      <c r="B38" s="120"/>
      <c r="C38" s="110"/>
      <c r="D38" s="122"/>
      <c r="E38" s="122"/>
      <c r="F38" s="122"/>
      <c r="G38" s="110"/>
      <c r="H38" s="110"/>
    </row>
    <row r="39" spans="1:15" s="72" customFormat="1" ht="21.95" customHeight="1" x14ac:dyDescent="0.25">
      <c r="A39" s="122"/>
      <c r="B39" s="123"/>
      <c r="C39" s="122"/>
      <c r="D39" s="122"/>
      <c r="E39" s="122"/>
      <c r="F39" s="122"/>
      <c r="G39" s="122"/>
      <c r="H39" s="122"/>
      <c r="I39" s="122"/>
      <c r="J39" s="122"/>
      <c r="K39" s="124"/>
      <c r="L39" s="124"/>
      <c r="M39" s="124"/>
      <c r="N39" s="124"/>
      <c r="O39" s="124"/>
    </row>
    <row r="40" spans="1:15" s="72" customFormat="1" ht="11.25" customHeight="1" x14ac:dyDescent="0.25">
      <c r="A40" s="122"/>
      <c r="B40" s="123"/>
      <c r="C40" s="122"/>
      <c r="D40" s="122"/>
      <c r="E40" s="122"/>
      <c r="F40" s="122"/>
      <c r="G40" s="122"/>
      <c r="H40" s="122"/>
      <c r="I40" s="122"/>
      <c r="J40" s="122"/>
      <c r="K40" s="122"/>
      <c r="L40" s="124"/>
      <c r="M40" s="124"/>
      <c r="N40" s="124"/>
      <c r="O40" s="122"/>
    </row>
    <row r="41" spans="1:15" s="72" customFormat="1" ht="21.95" customHeight="1" x14ac:dyDescent="0.25">
      <c r="A41" s="122"/>
      <c r="B41" s="123"/>
      <c r="C41" s="122"/>
      <c r="D41" s="122"/>
      <c r="E41" s="122"/>
      <c r="F41" s="122"/>
      <c r="G41" s="122"/>
      <c r="H41" s="122"/>
      <c r="I41" s="122"/>
      <c r="J41" s="122"/>
      <c r="K41" s="122"/>
      <c r="L41" s="122"/>
      <c r="M41" s="122"/>
      <c r="N41" s="122"/>
      <c r="O41" s="122"/>
    </row>
    <row r="42" spans="1:15" s="72" customFormat="1" ht="21.95" customHeight="1" x14ac:dyDescent="0.25">
      <c r="A42" s="122"/>
      <c r="B42" s="123"/>
      <c r="C42" s="122"/>
      <c r="D42" s="122"/>
      <c r="E42" s="122"/>
      <c r="F42" s="122"/>
      <c r="G42" s="122"/>
      <c r="H42" s="122"/>
      <c r="I42" s="122"/>
      <c r="J42" s="122"/>
      <c r="K42" s="122"/>
      <c r="L42" s="122"/>
      <c r="M42" s="122"/>
      <c r="N42" s="122"/>
      <c r="O42" s="122"/>
    </row>
    <row r="43" spans="1:15" s="72" customFormat="1" ht="21.95" customHeight="1" x14ac:dyDescent="0.25">
      <c r="A43" s="122"/>
      <c r="B43" s="123"/>
      <c r="C43" s="122"/>
      <c r="D43" s="122"/>
      <c r="E43" s="122"/>
      <c r="F43" s="122"/>
      <c r="G43" s="122"/>
      <c r="H43" s="122"/>
      <c r="I43" s="122"/>
      <c r="J43" s="122"/>
      <c r="K43" s="122"/>
      <c r="L43" s="122"/>
      <c r="M43" s="122"/>
      <c r="N43" s="122"/>
      <c r="O43" s="122"/>
    </row>
    <row r="44" spans="1:15" s="72" customFormat="1" ht="21.95" customHeight="1" x14ac:dyDescent="0.25">
      <c r="A44" s="122"/>
      <c r="B44" s="123"/>
      <c r="C44" s="122"/>
      <c r="D44" s="122"/>
      <c r="E44" s="122"/>
      <c r="F44" s="122"/>
      <c r="G44" s="122"/>
      <c r="H44" s="122"/>
      <c r="I44" s="122"/>
      <c r="J44" s="122"/>
      <c r="K44" s="122"/>
      <c r="L44" s="122"/>
      <c r="M44" s="122"/>
      <c r="N44" s="122"/>
      <c r="O44" s="122"/>
    </row>
    <row r="45" spans="1:15" s="72" customFormat="1" ht="12.75" customHeight="1" x14ac:dyDescent="0.25">
      <c r="A45" s="122"/>
      <c r="B45" s="123"/>
      <c r="C45" s="122"/>
      <c r="D45" s="122"/>
      <c r="E45" s="122"/>
      <c r="F45" s="122"/>
      <c r="G45" s="122"/>
      <c r="H45" s="122"/>
      <c r="I45" s="122"/>
      <c r="J45" s="122"/>
      <c r="K45" s="122"/>
      <c r="L45" s="122"/>
      <c r="M45" s="122"/>
      <c r="N45" s="122"/>
      <c r="O45" s="122"/>
    </row>
    <row r="46" spans="1:15" s="72" customFormat="1" ht="21.95" customHeight="1" x14ac:dyDescent="0.25">
      <c r="A46" s="122"/>
      <c r="B46" s="123"/>
      <c r="C46" s="122"/>
      <c r="D46" s="122"/>
      <c r="E46" s="122"/>
      <c r="F46" s="122"/>
      <c r="G46" s="122"/>
      <c r="H46" s="122"/>
      <c r="I46" s="122"/>
      <c r="J46" s="122"/>
      <c r="K46" s="122"/>
      <c r="L46" s="122"/>
      <c r="M46" s="122"/>
      <c r="N46" s="122"/>
      <c r="O46" s="122"/>
    </row>
    <row r="47" spans="1:15" s="72" customFormat="1" ht="12" customHeight="1" x14ac:dyDescent="0.25">
      <c r="A47" s="122"/>
      <c r="B47" s="123"/>
      <c r="C47" s="122"/>
      <c r="D47" s="122"/>
      <c r="E47" s="122"/>
      <c r="F47" s="122"/>
      <c r="G47" s="122"/>
      <c r="H47" s="122"/>
      <c r="I47" s="122"/>
      <c r="J47" s="122"/>
      <c r="K47" s="122"/>
      <c r="L47" s="122"/>
      <c r="M47" s="122"/>
      <c r="N47" s="122"/>
      <c r="O47" s="122"/>
    </row>
    <row r="48" spans="1:15" s="72" customFormat="1" ht="21.95" customHeight="1" x14ac:dyDescent="0.25">
      <c r="A48" s="122"/>
      <c r="B48" s="123"/>
      <c r="C48" s="122"/>
      <c r="D48" s="122"/>
      <c r="E48" s="122"/>
      <c r="F48" s="122"/>
      <c r="G48" s="122"/>
      <c r="H48" s="122"/>
      <c r="I48" s="122"/>
      <c r="J48" s="122"/>
      <c r="K48" s="122"/>
      <c r="L48" s="122"/>
      <c r="M48" s="122"/>
      <c r="N48" s="122"/>
      <c r="O48" s="122"/>
    </row>
    <row r="49" spans="1:15" s="72" customFormat="1" ht="20.100000000000001" customHeight="1" x14ac:dyDescent="0.25">
      <c r="A49" s="122"/>
      <c r="B49" s="123"/>
      <c r="C49" s="122"/>
      <c r="D49" s="122"/>
      <c r="E49" s="122"/>
      <c r="F49" s="122"/>
      <c r="G49" s="122"/>
      <c r="H49" s="122"/>
      <c r="I49" s="122"/>
      <c r="J49" s="122"/>
      <c r="K49" s="122"/>
      <c r="L49" s="122"/>
      <c r="M49" s="122"/>
      <c r="N49" s="122"/>
      <c r="O49" s="122"/>
    </row>
    <row r="50" spans="1:15" s="72" customFormat="1" ht="20.100000000000001" customHeight="1" x14ac:dyDescent="0.25">
      <c r="A50" s="122"/>
      <c r="B50" s="123"/>
      <c r="C50" s="122"/>
      <c r="D50" s="122"/>
      <c r="E50" s="122"/>
      <c r="F50" s="122"/>
      <c r="G50" s="122"/>
      <c r="H50" s="122"/>
      <c r="I50" s="122"/>
      <c r="J50" s="122"/>
      <c r="K50" s="122"/>
      <c r="L50" s="122"/>
      <c r="M50" s="122"/>
      <c r="N50" s="122"/>
      <c r="O50" s="122"/>
    </row>
    <row r="51" spans="1:15" s="72" customFormat="1" ht="20.100000000000001" customHeight="1" x14ac:dyDescent="0.25">
      <c r="A51" s="122"/>
      <c r="B51" s="123"/>
      <c r="C51" s="122"/>
      <c r="D51" s="122"/>
      <c r="E51" s="122"/>
      <c r="F51" s="122"/>
      <c r="G51" s="122"/>
      <c r="H51" s="122"/>
      <c r="I51" s="122"/>
      <c r="J51" s="122"/>
      <c r="K51" s="122"/>
      <c r="L51" s="122"/>
      <c r="M51" s="122"/>
      <c r="N51" s="122"/>
      <c r="O51" s="122"/>
    </row>
    <row r="52" spans="1:15" s="72" customFormat="1" ht="20.100000000000001" customHeight="1" x14ac:dyDescent="0.25">
      <c r="A52" s="122"/>
      <c r="B52" s="123"/>
      <c r="C52" s="122"/>
      <c r="D52" s="122"/>
      <c r="E52" s="122"/>
      <c r="F52" s="122"/>
      <c r="G52" s="122"/>
      <c r="H52" s="122"/>
      <c r="I52" s="122"/>
      <c r="J52" s="122"/>
      <c r="K52" s="122"/>
      <c r="L52" s="122"/>
      <c r="M52" s="122"/>
      <c r="N52" s="122"/>
      <c r="O52" s="122"/>
    </row>
    <row r="53" spans="1:15" s="72" customFormat="1" ht="20.100000000000001" customHeight="1" x14ac:dyDescent="0.25">
      <c r="A53" s="122"/>
      <c r="B53" s="123"/>
      <c r="C53" s="122"/>
      <c r="D53" s="122"/>
      <c r="E53" s="122"/>
      <c r="F53" s="122"/>
      <c r="G53" s="122"/>
      <c r="H53" s="122"/>
      <c r="I53" s="122"/>
      <c r="J53" s="122"/>
      <c r="K53" s="122"/>
      <c r="L53" s="122"/>
      <c r="M53" s="122"/>
      <c r="N53" s="122"/>
      <c r="O53" s="122"/>
    </row>
    <row r="54" spans="1:15" s="72" customFormat="1" ht="8.25" customHeight="1" x14ac:dyDescent="0.25">
      <c r="A54" s="122"/>
      <c r="B54" s="123"/>
      <c r="C54" s="122"/>
      <c r="D54" s="122"/>
      <c r="E54" s="122"/>
      <c r="F54" s="122"/>
      <c r="G54" s="122"/>
      <c r="H54" s="122"/>
      <c r="I54" s="122"/>
      <c r="J54" s="122"/>
      <c r="K54" s="122"/>
      <c r="L54" s="122"/>
      <c r="M54" s="122"/>
      <c r="N54" s="122"/>
      <c r="O54" s="122"/>
    </row>
    <row r="55" spans="1:15" s="72" customFormat="1" ht="18" customHeight="1" x14ac:dyDescent="0.25">
      <c r="A55" s="122"/>
      <c r="B55" s="123"/>
      <c r="C55" s="122"/>
      <c r="D55" s="122"/>
      <c r="E55" s="122"/>
      <c r="F55" s="122"/>
      <c r="G55" s="122"/>
      <c r="H55" s="122"/>
      <c r="I55" s="122"/>
      <c r="J55" s="122"/>
      <c r="K55" s="122"/>
      <c r="L55" s="122"/>
      <c r="M55" s="122"/>
      <c r="N55" s="122"/>
      <c r="O55" s="122"/>
    </row>
    <row r="56" spans="1:15" s="72" customFormat="1" ht="16.5" customHeight="1" x14ac:dyDescent="0.25">
      <c r="A56" s="122"/>
      <c r="B56" s="123"/>
      <c r="C56" s="122"/>
      <c r="D56" s="122"/>
      <c r="E56" s="122"/>
      <c r="F56" s="122"/>
      <c r="G56" s="122"/>
      <c r="H56" s="122"/>
      <c r="I56" s="122"/>
      <c r="J56" s="122"/>
      <c r="K56" s="122"/>
      <c r="L56" s="122"/>
      <c r="M56" s="122"/>
      <c r="N56" s="122"/>
      <c r="O56" s="122"/>
    </row>
    <row r="57" spans="1:15" s="72" customFormat="1" ht="16.5" customHeight="1" x14ac:dyDescent="0.25">
      <c r="A57" s="122"/>
      <c r="B57" s="123"/>
      <c r="C57" s="122"/>
      <c r="D57" s="122"/>
      <c r="E57" s="122"/>
      <c r="F57" s="122"/>
      <c r="G57" s="122"/>
      <c r="H57" s="122"/>
      <c r="I57" s="122"/>
      <c r="J57" s="122"/>
      <c r="K57" s="122"/>
      <c r="L57" s="122"/>
      <c r="M57" s="122"/>
      <c r="N57" s="122"/>
      <c r="O57" s="122"/>
    </row>
    <row r="58" spans="1:15" s="72" customFormat="1" ht="24.95" customHeight="1" x14ac:dyDescent="0.25">
      <c r="A58" s="122"/>
      <c r="B58" s="123"/>
      <c r="C58" s="122"/>
      <c r="D58" s="122"/>
      <c r="E58" s="122"/>
      <c r="F58" s="122"/>
      <c r="G58" s="122"/>
      <c r="H58" s="122"/>
      <c r="I58" s="122"/>
      <c r="J58" s="122"/>
      <c r="K58" s="122"/>
      <c r="L58" s="122"/>
      <c r="M58" s="122"/>
      <c r="N58" s="122"/>
      <c r="O58" s="122"/>
    </row>
    <row r="59" spans="1:15" s="72" customFormat="1" ht="12.75" customHeight="1" x14ac:dyDescent="0.25">
      <c r="A59" s="122"/>
      <c r="B59" s="123"/>
      <c r="C59" s="122"/>
      <c r="D59" s="122"/>
      <c r="E59" s="122"/>
      <c r="F59" s="122"/>
      <c r="G59" s="122"/>
      <c r="H59" s="122"/>
      <c r="I59" s="122"/>
      <c r="J59" s="122"/>
      <c r="K59" s="122"/>
      <c r="L59" s="122"/>
      <c r="M59" s="122"/>
      <c r="N59" s="122"/>
      <c r="O59" s="122"/>
    </row>
    <row r="60" spans="1:15" s="72" customFormat="1" ht="24.75" customHeight="1" x14ac:dyDescent="0.25">
      <c r="A60" s="122"/>
      <c r="B60" s="123"/>
      <c r="C60" s="122"/>
      <c r="D60" s="122"/>
      <c r="E60" s="122"/>
      <c r="F60" s="122"/>
      <c r="G60" s="122"/>
      <c r="H60" s="122"/>
      <c r="I60" s="122"/>
      <c r="J60" s="122"/>
      <c r="K60" s="122"/>
      <c r="L60" s="122"/>
      <c r="M60" s="122"/>
      <c r="N60" s="122"/>
      <c r="O60" s="122"/>
    </row>
    <row r="61" spans="1:15" s="72" customFormat="1" ht="20.100000000000001" customHeight="1" x14ac:dyDescent="0.25">
      <c r="A61" s="122"/>
      <c r="B61" s="123"/>
      <c r="C61" s="122"/>
      <c r="D61" s="122"/>
      <c r="E61" s="122"/>
      <c r="F61" s="122"/>
      <c r="G61" s="122"/>
      <c r="H61" s="122"/>
      <c r="I61" s="122"/>
      <c r="J61" s="122"/>
      <c r="K61" s="122"/>
      <c r="L61" s="122"/>
      <c r="M61" s="122"/>
      <c r="N61" s="122"/>
      <c r="O61" s="122"/>
    </row>
    <row r="62" spans="1:15" s="72" customFormat="1" ht="20.100000000000001" customHeight="1" x14ac:dyDescent="0.25">
      <c r="A62" s="122"/>
      <c r="B62" s="123"/>
      <c r="C62" s="122"/>
      <c r="D62" s="122"/>
      <c r="E62" s="122"/>
      <c r="F62" s="122"/>
      <c r="G62" s="122"/>
      <c r="H62" s="122"/>
      <c r="I62" s="122"/>
      <c r="J62" s="122"/>
      <c r="K62" s="122"/>
      <c r="L62" s="122"/>
      <c r="M62" s="122"/>
      <c r="N62" s="122"/>
      <c r="O62" s="122"/>
    </row>
    <row r="63" spans="1:15" s="72" customFormat="1" ht="20.100000000000001" customHeight="1" x14ac:dyDescent="0.25">
      <c r="A63" s="122"/>
      <c r="B63" s="123"/>
      <c r="C63" s="122"/>
      <c r="D63" s="122"/>
      <c r="E63" s="122"/>
      <c r="F63" s="122"/>
      <c r="G63" s="122"/>
      <c r="H63" s="122"/>
      <c r="I63" s="122"/>
      <c r="J63" s="122"/>
      <c r="K63" s="122"/>
      <c r="L63" s="122"/>
      <c r="M63" s="122"/>
      <c r="N63" s="122"/>
      <c r="O63" s="122"/>
    </row>
    <row r="64" spans="1:15" s="72" customFormat="1" ht="20.100000000000001" customHeight="1" x14ac:dyDescent="0.25">
      <c r="A64" s="122"/>
      <c r="B64" s="123"/>
      <c r="C64" s="122"/>
      <c r="D64" s="122"/>
      <c r="E64" s="122"/>
      <c r="F64" s="122"/>
      <c r="G64" s="122"/>
      <c r="H64" s="122"/>
      <c r="I64" s="122"/>
      <c r="J64" s="122"/>
      <c r="K64" s="122"/>
      <c r="L64" s="122"/>
      <c r="M64" s="122"/>
      <c r="N64" s="122"/>
      <c r="O64" s="122"/>
    </row>
    <row r="65" spans="1:15" s="72" customFormat="1" ht="20.100000000000001" customHeight="1" x14ac:dyDescent="0.25">
      <c r="A65" s="122"/>
      <c r="B65" s="123"/>
      <c r="C65" s="122"/>
      <c r="D65" s="122"/>
      <c r="E65" s="122"/>
      <c r="F65" s="122"/>
      <c r="G65" s="122"/>
      <c r="H65" s="122"/>
      <c r="I65" s="122"/>
      <c r="J65" s="122"/>
      <c r="K65" s="122"/>
      <c r="L65" s="122"/>
      <c r="M65" s="122"/>
      <c r="N65" s="122"/>
      <c r="O65" s="122"/>
    </row>
    <row r="66" spans="1:15" s="72" customFormat="1" ht="24.75" customHeight="1" x14ac:dyDescent="0.25">
      <c r="A66" s="122"/>
      <c r="B66" s="123"/>
      <c r="C66" s="122"/>
      <c r="D66" s="122"/>
      <c r="E66" s="122"/>
      <c r="F66" s="122"/>
      <c r="G66" s="122"/>
      <c r="H66" s="122"/>
      <c r="I66" s="122"/>
      <c r="J66" s="122"/>
      <c r="K66" s="122"/>
      <c r="L66" s="122"/>
      <c r="M66" s="122"/>
      <c r="N66" s="122"/>
      <c r="O66" s="122"/>
    </row>
    <row r="67" spans="1:15" s="72" customFormat="1" ht="20.100000000000001" customHeight="1" x14ac:dyDescent="0.25">
      <c r="A67" s="122"/>
      <c r="B67" s="123"/>
      <c r="C67" s="122"/>
      <c r="D67" s="122"/>
      <c r="E67" s="122"/>
      <c r="F67" s="122"/>
      <c r="G67" s="122"/>
      <c r="H67" s="122"/>
      <c r="I67" s="122"/>
      <c r="J67" s="122"/>
      <c r="K67" s="122"/>
      <c r="L67" s="122"/>
      <c r="M67" s="122"/>
      <c r="N67" s="122"/>
      <c r="O67" s="122"/>
    </row>
    <row r="68" spans="1:15" s="72" customFormat="1" ht="20.100000000000001" customHeight="1" x14ac:dyDescent="0.25">
      <c r="A68" s="122"/>
      <c r="B68" s="123"/>
      <c r="C68" s="122"/>
      <c r="D68" s="122"/>
      <c r="E68" s="122"/>
      <c r="F68" s="122"/>
      <c r="G68" s="122"/>
      <c r="H68" s="122"/>
      <c r="I68" s="122"/>
      <c r="J68" s="122"/>
      <c r="K68" s="122"/>
      <c r="L68" s="122"/>
      <c r="M68" s="122"/>
      <c r="N68" s="122"/>
      <c r="O68" s="122"/>
    </row>
    <row r="69" spans="1:15" s="72" customFormat="1" ht="20.100000000000001" customHeight="1" x14ac:dyDescent="0.25">
      <c r="A69" s="122"/>
      <c r="B69" s="123"/>
      <c r="C69" s="122"/>
      <c r="D69" s="122"/>
      <c r="E69" s="122"/>
      <c r="F69" s="122"/>
      <c r="G69" s="122"/>
      <c r="H69" s="122"/>
      <c r="I69" s="122"/>
      <c r="J69" s="122"/>
      <c r="K69" s="122"/>
      <c r="L69" s="122"/>
      <c r="M69" s="122"/>
      <c r="N69" s="122"/>
      <c r="O69" s="122"/>
    </row>
    <row r="70" spans="1:15" s="72" customFormat="1" ht="20.100000000000001" customHeight="1" x14ac:dyDescent="0.25">
      <c r="A70" s="122"/>
      <c r="B70" s="123"/>
      <c r="C70" s="122"/>
      <c r="D70" s="122"/>
      <c r="E70" s="122"/>
      <c r="F70" s="122"/>
      <c r="G70" s="122"/>
      <c r="H70" s="122"/>
      <c r="I70" s="122"/>
      <c r="J70" s="122"/>
      <c r="K70" s="122"/>
      <c r="L70" s="122"/>
      <c r="M70" s="122"/>
      <c r="N70" s="122"/>
      <c r="O70" s="122"/>
    </row>
    <row r="71" spans="1:15" s="72" customFormat="1" ht="20.100000000000001" customHeight="1" x14ac:dyDescent="0.25">
      <c r="A71" s="122"/>
      <c r="B71" s="123"/>
      <c r="C71" s="122"/>
      <c r="D71" s="122"/>
      <c r="E71" s="122"/>
      <c r="F71" s="122"/>
      <c r="G71" s="122"/>
      <c r="H71" s="122"/>
      <c r="I71" s="122"/>
      <c r="J71" s="122"/>
      <c r="K71" s="122"/>
      <c r="L71" s="122"/>
      <c r="M71" s="122"/>
      <c r="N71" s="122"/>
      <c r="O71" s="122"/>
    </row>
    <row r="72" spans="1:15" s="72" customFormat="1" ht="26.25" customHeight="1" x14ac:dyDescent="0.25">
      <c r="A72" s="122"/>
      <c r="B72" s="123"/>
      <c r="C72" s="122"/>
      <c r="D72" s="122"/>
      <c r="E72" s="122"/>
      <c r="F72" s="122"/>
      <c r="G72" s="122"/>
      <c r="H72" s="122"/>
      <c r="I72" s="122"/>
      <c r="J72" s="122"/>
      <c r="K72" s="122"/>
      <c r="L72" s="122"/>
      <c r="M72" s="122"/>
      <c r="N72" s="122"/>
      <c r="O72" s="122"/>
    </row>
    <row r="73" spans="1:15" s="72" customFormat="1" ht="24.95" customHeight="1" x14ac:dyDescent="0.25">
      <c r="A73" s="122"/>
      <c r="B73" s="123"/>
      <c r="C73" s="122"/>
      <c r="D73" s="122"/>
      <c r="E73" s="122"/>
      <c r="F73" s="122"/>
      <c r="G73" s="122"/>
      <c r="H73" s="122"/>
      <c r="I73" s="122"/>
      <c r="J73" s="122"/>
      <c r="K73" s="122"/>
      <c r="L73" s="122"/>
      <c r="M73" s="122"/>
      <c r="N73" s="122"/>
      <c r="O73" s="122"/>
    </row>
    <row r="74" spans="1:15" s="72" customFormat="1" ht="17.25" customHeight="1" x14ac:dyDescent="0.25">
      <c r="A74" s="122"/>
      <c r="B74" s="123"/>
      <c r="C74" s="122"/>
      <c r="D74" s="122"/>
      <c r="E74" s="122"/>
      <c r="F74" s="122"/>
      <c r="G74" s="122"/>
      <c r="H74" s="122"/>
      <c r="I74" s="122"/>
      <c r="J74" s="122"/>
      <c r="K74" s="122"/>
      <c r="L74" s="122"/>
      <c r="M74" s="122"/>
      <c r="N74" s="122"/>
      <c r="O74" s="122"/>
    </row>
    <row r="75" spans="1:15" s="72" customFormat="1" ht="28.5" customHeight="1" x14ac:dyDescent="0.25">
      <c r="A75" s="122"/>
      <c r="B75" s="123"/>
      <c r="C75" s="122"/>
      <c r="D75" s="122"/>
      <c r="E75" s="122"/>
      <c r="F75" s="122"/>
      <c r="G75" s="122"/>
      <c r="H75" s="122"/>
      <c r="I75" s="122"/>
      <c r="J75" s="122"/>
      <c r="K75" s="122"/>
      <c r="L75" s="122"/>
      <c r="M75" s="122"/>
      <c r="N75" s="122"/>
      <c r="O75" s="122"/>
    </row>
    <row r="76" spans="1:15" s="72" customFormat="1" ht="9.75" customHeight="1" x14ac:dyDescent="0.25">
      <c r="A76" s="122"/>
      <c r="B76" s="123"/>
      <c r="C76" s="122"/>
      <c r="D76" s="122"/>
      <c r="E76" s="122"/>
      <c r="F76" s="122"/>
      <c r="G76" s="122"/>
      <c r="H76" s="122"/>
      <c r="I76" s="122"/>
      <c r="J76" s="122"/>
      <c r="K76" s="122"/>
      <c r="L76" s="122"/>
      <c r="M76" s="122"/>
      <c r="N76" s="122"/>
      <c r="O76" s="122"/>
    </row>
    <row r="77" spans="1:15" s="72" customFormat="1" ht="21" customHeight="1" x14ac:dyDescent="0.25">
      <c r="A77" s="122"/>
      <c r="B77" s="123"/>
      <c r="C77" s="122"/>
      <c r="D77" s="122"/>
      <c r="E77" s="122"/>
      <c r="F77" s="122"/>
      <c r="G77" s="122"/>
      <c r="H77" s="122"/>
      <c r="I77" s="122"/>
      <c r="J77" s="122"/>
      <c r="K77" s="122"/>
      <c r="L77" s="122"/>
      <c r="M77" s="122"/>
      <c r="N77" s="122"/>
      <c r="O77" s="122"/>
    </row>
    <row r="78" spans="1:15" s="72" customFormat="1" ht="20.25" customHeight="1" x14ac:dyDescent="0.25">
      <c r="A78" s="122"/>
      <c r="B78" s="123"/>
      <c r="C78" s="122"/>
      <c r="D78" s="122"/>
      <c r="E78" s="122"/>
      <c r="F78" s="122"/>
      <c r="G78" s="122"/>
      <c r="H78" s="122"/>
      <c r="I78" s="122"/>
      <c r="J78" s="122"/>
      <c r="K78" s="122"/>
      <c r="L78" s="122"/>
      <c r="M78" s="122"/>
      <c r="N78" s="122"/>
      <c r="O78" s="122"/>
    </row>
    <row r="79" spans="1:15" s="72" customFormat="1" ht="27" customHeight="1" x14ac:dyDescent="0.25">
      <c r="A79" s="122"/>
      <c r="B79" s="123"/>
      <c r="C79" s="122"/>
      <c r="D79" s="122"/>
      <c r="E79" s="122"/>
      <c r="F79" s="122"/>
      <c r="G79" s="122"/>
      <c r="H79" s="122"/>
      <c r="I79" s="122"/>
      <c r="J79" s="122"/>
      <c r="K79" s="122"/>
      <c r="L79" s="122"/>
      <c r="M79" s="122"/>
      <c r="N79" s="122"/>
      <c r="O79" s="122"/>
    </row>
    <row r="80" spans="1:15" s="72" customFormat="1" ht="21" customHeight="1" x14ac:dyDescent="0.25">
      <c r="A80" s="122"/>
      <c r="B80" s="123"/>
      <c r="C80" s="122"/>
      <c r="D80" s="122"/>
      <c r="E80" s="122"/>
      <c r="F80" s="122"/>
      <c r="G80" s="122"/>
      <c r="H80" s="122"/>
      <c r="I80" s="122"/>
      <c r="J80" s="122"/>
      <c r="K80" s="122"/>
      <c r="L80" s="122"/>
      <c r="M80" s="122"/>
      <c r="N80" s="122"/>
      <c r="O80" s="122"/>
    </row>
    <row r="81" spans="1:31" s="72" customFormat="1" ht="28.5" customHeight="1" x14ac:dyDescent="0.25">
      <c r="A81" s="122"/>
      <c r="B81" s="123"/>
      <c r="C81" s="122"/>
      <c r="D81" s="122"/>
      <c r="E81" s="122"/>
      <c r="F81" s="122"/>
      <c r="G81" s="122"/>
      <c r="H81" s="122"/>
      <c r="I81" s="122"/>
      <c r="J81" s="122"/>
      <c r="K81" s="122"/>
      <c r="L81" s="122"/>
      <c r="M81" s="122"/>
      <c r="N81" s="122"/>
      <c r="O81" s="122"/>
    </row>
    <row r="82" spans="1:31" s="72" customFormat="1" ht="22.5" customHeight="1" x14ac:dyDescent="0.25">
      <c r="A82" s="122"/>
      <c r="B82" s="123"/>
      <c r="C82" s="122"/>
      <c r="D82" s="122"/>
      <c r="E82" s="122"/>
      <c r="F82" s="122"/>
      <c r="G82" s="122"/>
      <c r="H82" s="122"/>
      <c r="I82" s="122"/>
      <c r="J82" s="122"/>
      <c r="K82" s="122"/>
      <c r="L82" s="122"/>
      <c r="M82" s="122"/>
      <c r="N82" s="122"/>
      <c r="O82" s="122"/>
    </row>
    <row r="83" spans="1:31" s="72" customFormat="1" ht="20.25" customHeight="1" x14ac:dyDescent="0.25">
      <c r="A83" s="122"/>
      <c r="B83" s="123"/>
      <c r="C83" s="122"/>
      <c r="D83" s="122"/>
      <c r="E83" s="122"/>
      <c r="F83" s="122"/>
      <c r="G83" s="122"/>
      <c r="H83" s="122"/>
      <c r="I83" s="122"/>
      <c r="J83" s="122"/>
      <c r="K83" s="122"/>
      <c r="L83" s="122"/>
      <c r="M83" s="122"/>
      <c r="N83" s="122"/>
      <c r="O83" s="122"/>
    </row>
    <row r="84" spans="1:31" s="72" customFormat="1" ht="30" customHeight="1" x14ac:dyDescent="0.25">
      <c r="A84" s="122"/>
      <c r="B84" s="123"/>
      <c r="C84" s="122"/>
      <c r="D84" s="122"/>
      <c r="E84" s="122"/>
      <c r="F84" s="122"/>
      <c r="G84" s="122"/>
      <c r="H84" s="122"/>
      <c r="I84" s="122"/>
      <c r="J84" s="122"/>
      <c r="K84" s="122"/>
      <c r="L84" s="122"/>
      <c r="M84" s="122"/>
      <c r="N84" s="122"/>
      <c r="O84" s="122"/>
    </row>
    <row r="85" spans="1:31" s="72" customFormat="1" ht="21" customHeight="1" x14ac:dyDescent="0.25">
      <c r="A85" s="122"/>
      <c r="B85" s="123"/>
      <c r="C85" s="122"/>
      <c r="D85" s="122"/>
      <c r="E85" s="122"/>
      <c r="F85" s="122"/>
      <c r="G85" s="122"/>
      <c r="H85" s="122"/>
      <c r="I85" s="122"/>
      <c r="J85" s="122"/>
      <c r="K85" s="122"/>
      <c r="L85" s="122"/>
      <c r="M85" s="122"/>
      <c r="N85" s="122"/>
      <c r="O85" s="122"/>
    </row>
    <row r="86" spans="1:31" s="72" customFormat="1" ht="10.5" customHeight="1" x14ac:dyDescent="0.25">
      <c r="A86" s="122"/>
      <c r="B86" s="123"/>
      <c r="C86" s="122"/>
      <c r="D86" s="122"/>
      <c r="E86" s="122"/>
      <c r="F86" s="122"/>
      <c r="G86" s="122"/>
      <c r="H86" s="122"/>
      <c r="I86" s="122"/>
      <c r="J86" s="122"/>
      <c r="K86" s="122"/>
      <c r="L86" s="122"/>
      <c r="M86" s="122"/>
      <c r="N86" s="122"/>
      <c r="O86" s="122"/>
    </row>
    <row r="87" spans="1:31" s="72" customFormat="1" ht="30.75" customHeight="1" x14ac:dyDescent="0.25">
      <c r="A87" s="122"/>
      <c r="B87" s="123"/>
      <c r="C87" s="122"/>
      <c r="D87" s="122"/>
      <c r="E87" s="122"/>
      <c r="F87" s="122"/>
      <c r="G87" s="122"/>
      <c r="H87" s="122"/>
      <c r="I87" s="122"/>
      <c r="J87" s="122"/>
      <c r="K87" s="122"/>
      <c r="L87" s="122"/>
      <c r="M87" s="122"/>
      <c r="N87" s="122"/>
      <c r="O87" s="122"/>
    </row>
    <row r="88" spans="1:31" s="72" customFormat="1" ht="12" customHeight="1" x14ac:dyDescent="0.25">
      <c r="A88" s="122"/>
      <c r="B88" s="123"/>
      <c r="C88" s="122"/>
      <c r="D88" s="122"/>
      <c r="E88" s="122"/>
      <c r="F88" s="122"/>
      <c r="G88" s="122"/>
      <c r="H88" s="122"/>
      <c r="I88" s="122"/>
      <c r="J88" s="122"/>
      <c r="K88" s="122"/>
      <c r="L88" s="122"/>
      <c r="M88" s="122"/>
      <c r="N88" s="122"/>
      <c r="O88" s="122"/>
    </row>
    <row r="89" spans="1:31" s="72" customFormat="1" ht="24.95" customHeight="1" x14ac:dyDescent="0.25">
      <c r="A89" s="122"/>
      <c r="B89" s="123"/>
      <c r="C89" s="122"/>
      <c r="D89" s="122"/>
      <c r="E89" s="122"/>
      <c r="F89" s="122"/>
      <c r="G89" s="122"/>
      <c r="H89" s="122"/>
      <c r="I89" s="122"/>
      <c r="J89" s="122"/>
      <c r="K89" s="122"/>
      <c r="L89" s="122"/>
      <c r="M89" s="122"/>
      <c r="N89" s="122"/>
      <c r="O89" s="122"/>
    </row>
    <row r="90" spans="1:31" s="72" customFormat="1" ht="24.95" customHeight="1" x14ac:dyDescent="0.25">
      <c r="A90" s="122"/>
      <c r="B90" s="123"/>
      <c r="C90" s="122"/>
      <c r="D90" s="122"/>
      <c r="E90" s="122"/>
      <c r="F90" s="122"/>
      <c r="G90" s="122"/>
      <c r="H90" s="122"/>
      <c r="I90" s="122"/>
      <c r="J90" s="122"/>
      <c r="K90" s="122"/>
      <c r="L90" s="122"/>
      <c r="M90" s="122"/>
      <c r="N90" s="122"/>
      <c r="O90" s="122"/>
      <c r="V90" s="124"/>
      <c r="W90" s="124"/>
      <c r="X90" s="124"/>
      <c r="Y90" s="124"/>
      <c r="Z90" s="124"/>
      <c r="AA90" s="124"/>
      <c r="AB90" s="124"/>
      <c r="AC90" s="124"/>
      <c r="AD90" s="124"/>
      <c r="AE90" s="124"/>
    </row>
    <row r="91" spans="1:31" s="124" customFormat="1" ht="24.95" customHeight="1" x14ac:dyDescent="0.25">
      <c r="A91" s="122"/>
      <c r="B91" s="123"/>
      <c r="C91" s="122"/>
      <c r="D91" s="122"/>
      <c r="E91" s="122"/>
      <c r="F91" s="122"/>
      <c r="G91" s="122"/>
      <c r="H91" s="122"/>
      <c r="I91" s="122"/>
      <c r="J91" s="122"/>
      <c r="K91" s="122"/>
      <c r="L91" s="122"/>
      <c r="M91" s="122"/>
      <c r="N91" s="122"/>
      <c r="O91" s="122"/>
    </row>
    <row r="92" spans="1:31" s="124" customFormat="1" ht="24.95" customHeight="1" x14ac:dyDescent="0.25">
      <c r="A92" s="122"/>
      <c r="B92" s="123"/>
      <c r="C92" s="122"/>
      <c r="D92" s="122"/>
      <c r="E92" s="122"/>
      <c r="F92" s="122"/>
      <c r="G92" s="122"/>
      <c r="H92" s="122"/>
      <c r="I92" s="122"/>
      <c r="J92" s="122"/>
      <c r="K92" s="122"/>
      <c r="L92" s="122"/>
      <c r="M92" s="122"/>
      <c r="N92" s="122"/>
      <c r="O92" s="122"/>
      <c r="V92" s="122"/>
      <c r="W92" s="122"/>
      <c r="X92" s="122"/>
      <c r="Y92" s="122"/>
      <c r="Z92" s="122"/>
      <c r="AA92" s="122"/>
      <c r="AB92" s="122"/>
      <c r="AC92" s="122"/>
      <c r="AD92" s="122"/>
      <c r="AE92" s="122"/>
    </row>
    <row r="93" spans="1:31" ht="24.95" customHeight="1" x14ac:dyDescent="0.25"/>
    <row r="94" spans="1:31" ht="24.95" customHeight="1" x14ac:dyDescent="0.25"/>
    <row r="95" spans="1:31" ht="24.95" customHeight="1" x14ac:dyDescent="0.25"/>
    <row r="96" spans="1:31"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sheetData>
  <mergeCells count="33">
    <mergeCell ref="A35:B35"/>
    <mergeCell ref="C33:C34"/>
    <mergeCell ref="A33:B34"/>
    <mergeCell ref="M22:N22"/>
    <mergeCell ref="M23:N23"/>
    <mergeCell ref="F28:G29"/>
    <mergeCell ref="F30:G30"/>
    <mergeCell ref="H28:H29"/>
    <mergeCell ref="K22:L22"/>
    <mergeCell ref="K23:L23"/>
    <mergeCell ref="F22:I22"/>
    <mergeCell ref="F23:I23"/>
    <mergeCell ref="AG5:AI5"/>
    <mergeCell ref="A1:N1"/>
    <mergeCell ref="A4:A6"/>
    <mergeCell ref="B4:B6"/>
    <mergeCell ref="C4:C6"/>
    <mergeCell ref="D4:D6"/>
    <mergeCell ref="E4:E6"/>
    <mergeCell ref="K4:K6"/>
    <mergeCell ref="L4:L6"/>
    <mergeCell ref="F4:J4"/>
    <mergeCell ref="F5:F6"/>
    <mergeCell ref="G5:J5"/>
    <mergeCell ref="M4:N5"/>
    <mergeCell ref="Q5:T5"/>
    <mergeCell ref="V29:W30"/>
    <mergeCell ref="X29:X30"/>
    <mergeCell ref="Y29:Z29"/>
    <mergeCell ref="V31:W31"/>
    <mergeCell ref="E33:F33"/>
    <mergeCell ref="AC5:AF5"/>
    <mergeCell ref="AA5:AB5"/>
  </mergeCells>
  <phoneticPr fontId="2"/>
  <conditionalFormatting sqref="M7:N7">
    <cfRule type="expression" dxfId="36" priority="138">
      <formula>$Y$7=TRUE</formula>
    </cfRule>
    <cfRule type="expression" dxfId="35" priority="139">
      <formula>$X$7=TRUE</formula>
    </cfRule>
  </conditionalFormatting>
  <conditionalFormatting sqref="M8:N8">
    <cfRule type="expression" dxfId="34" priority="109">
      <formula>$Y$8=TRUE</formula>
    </cfRule>
    <cfRule type="expression" dxfId="33" priority="123">
      <formula>$X$8=TRUE</formula>
    </cfRule>
  </conditionalFormatting>
  <conditionalFormatting sqref="M9:N9">
    <cfRule type="expression" dxfId="32" priority="108">
      <formula>$Y$9=TRUE</formula>
    </cfRule>
    <cfRule type="expression" dxfId="31" priority="122">
      <formula>$X$9=TRUE</formula>
    </cfRule>
  </conditionalFormatting>
  <conditionalFormatting sqref="M10:N10">
    <cfRule type="expression" dxfId="30" priority="107">
      <formula>$Y$10=TRUE</formula>
    </cfRule>
    <cfRule type="expression" dxfId="29" priority="121">
      <formula>$X$10=TRUE</formula>
    </cfRule>
  </conditionalFormatting>
  <conditionalFormatting sqref="M11:N11">
    <cfRule type="expression" dxfId="28" priority="106">
      <formula>$Y$11=TRUE</formula>
    </cfRule>
    <cfRule type="expression" dxfId="27" priority="120">
      <formula>$X$11=TRUE</formula>
    </cfRule>
  </conditionalFormatting>
  <conditionalFormatting sqref="M12:N12">
    <cfRule type="expression" dxfId="26" priority="105">
      <formula>$Y$12=TRUE</formula>
    </cfRule>
    <cfRule type="expression" dxfId="25" priority="119">
      <formula>$X$12=TRUE</formula>
    </cfRule>
  </conditionalFormatting>
  <conditionalFormatting sqref="M13:N13">
    <cfRule type="expression" dxfId="24" priority="104">
      <formula>$Y$13=TRUE</formula>
    </cfRule>
    <cfRule type="expression" dxfId="23" priority="118">
      <formula>$X$13=TRUE</formula>
    </cfRule>
  </conditionalFormatting>
  <conditionalFormatting sqref="M14:N14">
    <cfRule type="expression" dxfId="22" priority="103">
      <formula>$Y$14=TRUE</formula>
    </cfRule>
    <cfRule type="expression" dxfId="21" priority="117">
      <formula>$X$14=TRUE</formula>
    </cfRule>
  </conditionalFormatting>
  <conditionalFormatting sqref="M15:N15">
    <cfRule type="expression" dxfId="20" priority="102">
      <formula>$Y$15=TRUE</formula>
    </cfRule>
    <cfRule type="expression" dxfId="19" priority="116">
      <formula>$X$15=TRUE</formula>
    </cfRule>
  </conditionalFormatting>
  <conditionalFormatting sqref="M16:N16">
    <cfRule type="expression" dxfId="18" priority="101">
      <formula>$Y$16=TRUE</formula>
    </cfRule>
    <cfRule type="expression" dxfId="17" priority="115">
      <formula>$X$16=TRUE</formula>
    </cfRule>
  </conditionalFormatting>
  <conditionalFormatting sqref="M17:N17">
    <cfRule type="expression" dxfId="16" priority="100">
      <formula>$Y$17=TRUE</formula>
    </cfRule>
    <cfRule type="expression" dxfId="15" priority="114">
      <formula>$X$17=TRUE</formula>
    </cfRule>
  </conditionalFormatting>
  <conditionalFormatting sqref="M18:N18">
    <cfRule type="expression" dxfId="14" priority="99">
      <formula>$Y$18=TRUE</formula>
    </cfRule>
    <cfRule type="expression" dxfId="13" priority="113">
      <formula>$X$18=TRUE</formula>
    </cfRule>
  </conditionalFormatting>
  <conditionalFormatting sqref="M19:N19">
    <cfRule type="expression" dxfId="12" priority="98">
      <formula>$Y$19=TRUE</formula>
    </cfRule>
    <cfRule type="expression" dxfId="11" priority="112">
      <formula>$X$19=TRUE</formula>
    </cfRule>
  </conditionalFormatting>
  <conditionalFormatting sqref="M20:N20">
    <cfRule type="expression" dxfId="10" priority="97">
      <formula>$Y$20=TRUE</formula>
    </cfRule>
    <cfRule type="expression" dxfId="9" priority="111">
      <formula>$X$20=TRUE</formula>
    </cfRule>
  </conditionalFormatting>
  <conditionalFormatting sqref="M21:N21">
    <cfRule type="expression" dxfId="8" priority="96">
      <formula>$Y$21=TRUE</formula>
    </cfRule>
    <cfRule type="expression" dxfId="7" priority="110">
      <formula>$X$21=TRUE</formula>
    </cfRule>
  </conditionalFormatting>
  <conditionalFormatting sqref="G7:J21">
    <cfRule type="expression" dxfId="4" priority="1">
      <formula>$Q$7=TRUE</formula>
    </cfRule>
  </conditionalFormatting>
  <dataValidations disablePrompts="1" count="2">
    <dataValidation type="list" allowBlank="1" showInputMessage="1" showErrorMessage="1" sqref="B27:B30">
      <formula1>"北,北東,東,南東,南,南西,西,北西"</formula1>
    </dataValidation>
    <dataValidation type="list" allowBlank="1" showInputMessage="1" showErrorMessage="1" sqref="B7:B21">
      <formula1>"上面,北,北東,東,南東,南,南西,西,北西,下面"</formula1>
    </dataValidation>
  </dataValidations>
  <pageMargins left="0.59055118110236227" right="0.19685039370078741" top="0.74803149606299213" bottom="0.74803149606299213" header="0.31496062992125984" footer="0.31496062992125984"/>
  <pageSetup paperSize="9" scale="85" orientation="portrait" horizontalDpi="300" verticalDpi="300" r:id="rId1"/>
  <headerFooter>
    <oddHeader>&amp;Rver. 1.3 (excel2007)[H28]（未修正）</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98305" r:id="rId4" name="Check Box 1">
              <controlPr defaultSize="0" autoFill="0" autoLine="0" autoPict="0">
                <anchor moveWithCells="1">
                  <from>
                    <xdr:col>6</xdr:col>
                    <xdr:colOff>161925</xdr:colOff>
                    <xdr:row>6</xdr:row>
                    <xdr:rowOff>28575</xdr:rowOff>
                  </from>
                  <to>
                    <xdr:col>6</xdr:col>
                    <xdr:colOff>466725</xdr:colOff>
                    <xdr:row>6</xdr:row>
                    <xdr:rowOff>238125</xdr:rowOff>
                  </to>
                </anchor>
              </controlPr>
            </control>
          </mc:Choice>
        </mc:AlternateContent>
        <mc:AlternateContent xmlns:mc="http://schemas.openxmlformats.org/markup-compatibility/2006">
          <mc:Choice Requires="x14">
            <control shapeId="98306" r:id="rId5" name="Check Box 2">
              <controlPr defaultSize="0" autoFill="0" autoLine="0" autoPict="0">
                <anchor moveWithCells="1">
                  <from>
                    <xdr:col>10</xdr:col>
                    <xdr:colOff>161925</xdr:colOff>
                    <xdr:row>7</xdr:row>
                    <xdr:rowOff>28575</xdr:rowOff>
                  </from>
                  <to>
                    <xdr:col>10</xdr:col>
                    <xdr:colOff>476250</xdr:colOff>
                    <xdr:row>7</xdr:row>
                    <xdr:rowOff>257175</xdr:rowOff>
                  </to>
                </anchor>
              </controlPr>
            </control>
          </mc:Choice>
        </mc:AlternateContent>
        <mc:AlternateContent xmlns:mc="http://schemas.openxmlformats.org/markup-compatibility/2006">
          <mc:Choice Requires="x14">
            <control shapeId="98307" r:id="rId6" name="Check Box 3">
              <controlPr defaultSize="0" autoFill="0" autoLine="0" autoPict="0">
                <anchor moveWithCells="1">
                  <from>
                    <xdr:col>10</xdr:col>
                    <xdr:colOff>161925</xdr:colOff>
                    <xdr:row>11</xdr:row>
                    <xdr:rowOff>28575</xdr:rowOff>
                  </from>
                  <to>
                    <xdr:col>10</xdr:col>
                    <xdr:colOff>476250</xdr:colOff>
                    <xdr:row>11</xdr:row>
                    <xdr:rowOff>257175</xdr:rowOff>
                  </to>
                </anchor>
              </controlPr>
            </control>
          </mc:Choice>
        </mc:AlternateContent>
        <mc:AlternateContent xmlns:mc="http://schemas.openxmlformats.org/markup-compatibility/2006">
          <mc:Choice Requires="x14">
            <control shapeId="98308" r:id="rId7" name="Check Box 4">
              <controlPr defaultSize="0" autoFill="0" autoLine="0" autoPict="0">
                <anchor moveWithCells="1">
                  <from>
                    <xdr:col>10</xdr:col>
                    <xdr:colOff>161925</xdr:colOff>
                    <xdr:row>12</xdr:row>
                    <xdr:rowOff>28575</xdr:rowOff>
                  </from>
                  <to>
                    <xdr:col>10</xdr:col>
                    <xdr:colOff>476250</xdr:colOff>
                    <xdr:row>12</xdr:row>
                    <xdr:rowOff>257175</xdr:rowOff>
                  </to>
                </anchor>
              </controlPr>
            </control>
          </mc:Choice>
        </mc:AlternateContent>
        <mc:AlternateContent xmlns:mc="http://schemas.openxmlformats.org/markup-compatibility/2006">
          <mc:Choice Requires="x14">
            <control shapeId="98309" r:id="rId8" name="Check Box 5">
              <controlPr defaultSize="0" autoFill="0" autoLine="0" autoPict="0">
                <anchor moveWithCells="1">
                  <from>
                    <xdr:col>10</xdr:col>
                    <xdr:colOff>161925</xdr:colOff>
                    <xdr:row>13</xdr:row>
                    <xdr:rowOff>28575</xdr:rowOff>
                  </from>
                  <to>
                    <xdr:col>10</xdr:col>
                    <xdr:colOff>476250</xdr:colOff>
                    <xdr:row>13</xdr:row>
                    <xdr:rowOff>257175</xdr:rowOff>
                  </to>
                </anchor>
              </controlPr>
            </control>
          </mc:Choice>
        </mc:AlternateContent>
        <mc:AlternateContent xmlns:mc="http://schemas.openxmlformats.org/markup-compatibility/2006">
          <mc:Choice Requires="x14">
            <control shapeId="98310" r:id="rId9" name="Check Box 6">
              <controlPr defaultSize="0" autoFill="0" autoLine="0" autoPict="0">
                <anchor moveWithCells="1">
                  <from>
                    <xdr:col>10</xdr:col>
                    <xdr:colOff>161925</xdr:colOff>
                    <xdr:row>19</xdr:row>
                    <xdr:rowOff>38100</xdr:rowOff>
                  </from>
                  <to>
                    <xdr:col>10</xdr:col>
                    <xdr:colOff>476250</xdr:colOff>
                    <xdr:row>19</xdr:row>
                    <xdr:rowOff>257175</xdr:rowOff>
                  </to>
                </anchor>
              </controlPr>
            </control>
          </mc:Choice>
        </mc:AlternateContent>
        <mc:AlternateContent xmlns:mc="http://schemas.openxmlformats.org/markup-compatibility/2006">
          <mc:Choice Requires="x14">
            <control shapeId="98311" r:id="rId10" name="Check Box 7">
              <controlPr defaultSize="0" autoFill="0" autoLine="0" autoPict="0">
                <anchor moveWithCells="1">
                  <from>
                    <xdr:col>10</xdr:col>
                    <xdr:colOff>161925</xdr:colOff>
                    <xdr:row>20</xdr:row>
                    <xdr:rowOff>38100</xdr:rowOff>
                  </from>
                  <to>
                    <xdr:col>10</xdr:col>
                    <xdr:colOff>476250</xdr:colOff>
                    <xdr:row>20</xdr:row>
                    <xdr:rowOff>257175</xdr:rowOff>
                  </to>
                </anchor>
              </controlPr>
            </control>
          </mc:Choice>
        </mc:AlternateContent>
        <mc:AlternateContent xmlns:mc="http://schemas.openxmlformats.org/markup-compatibility/2006">
          <mc:Choice Requires="x14">
            <control shapeId="98312" r:id="rId11" name="Check Box 8">
              <controlPr defaultSize="0" autoFill="0" autoLine="0" autoPict="0">
                <anchor moveWithCells="1">
                  <from>
                    <xdr:col>10</xdr:col>
                    <xdr:colOff>161925</xdr:colOff>
                    <xdr:row>8</xdr:row>
                    <xdr:rowOff>28575</xdr:rowOff>
                  </from>
                  <to>
                    <xdr:col>10</xdr:col>
                    <xdr:colOff>476250</xdr:colOff>
                    <xdr:row>8</xdr:row>
                    <xdr:rowOff>257175</xdr:rowOff>
                  </to>
                </anchor>
              </controlPr>
            </control>
          </mc:Choice>
        </mc:AlternateContent>
        <mc:AlternateContent xmlns:mc="http://schemas.openxmlformats.org/markup-compatibility/2006">
          <mc:Choice Requires="x14">
            <control shapeId="98313" r:id="rId12" name="Check Box 9">
              <controlPr defaultSize="0" autoFill="0" autoLine="0" autoPict="0">
                <anchor moveWithCells="1">
                  <from>
                    <xdr:col>10</xdr:col>
                    <xdr:colOff>161925</xdr:colOff>
                    <xdr:row>9</xdr:row>
                    <xdr:rowOff>28575</xdr:rowOff>
                  </from>
                  <to>
                    <xdr:col>10</xdr:col>
                    <xdr:colOff>476250</xdr:colOff>
                    <xdr:row>9</xdr:row>
                    <xdr:rowOff>257175</xdr:rowOff>
                  </to>
                </anchor>
              </controlPr>
            </control>
          </mc:Choice>
        </mc:AlternateContent>
        <mc:AlternateContent xmlns:mc="http://schemas.openxmlformats.org/markup-compatibility/2006">
          <mc:Choice Requires="x14">
            <control shapeId="98314" r:id="rId13" name="Check Box 10">
              <controlPr defaultSize="0" autoFill="0" autoLine="0" autoPict="0">
                <anchor moveWithCells="1">
                  <from>
                    <xdr:col>10</xdr:col>
                    <xdr:colOff>161925</xdr:colOff>
                    <xdr:row>10</xdr:row>
                    <xdr:rowOff>28575</xdr:rowOff>
                  </from>
                  <to>
                    <xdr:col>10</xdr:col>
                    <xdr:colOff>476250</xdr:colOff>
                    <xdr:row>10</xdr:row>
                    <xdr:rowOff>257175</xdr:rowOff>
                  </to>
                </anchor>
              </controlPr>
            </control>
          </mc:Choice>
        </mc:AlternateContent>
        <mc:AlternateContent xmlns:mc="http://schemas.openxmlformats.org/markup-compatibility/2006">
          <mc:Choice Requires="x14">
            <control shapeId="98348" r:id="rId14" name="Check Box 44">
              <controlPr defaultSize="0" autoFill="0" autoLine="0" autoPict="0">
                <anchor moveWithCells="1">
                  <from>
                    <xdr:col>11</xdr:col>
                    <xdr:colOff>161925</xdr:colOff>
                    <xdr:row>6</xdr:row>
                    <xdr:rowOff>38100</xdr:rowOff>
                  </from>
                  <to>
                    <xdr:col>11</xdr:col>
                    <xdr:colOff>476250</xdr:colOff>
                    <xdr:row>6</xdr:row>
                    <xdr:rowOff>266700</xdr:rowOff>
                  </to>
                </anchor>
              </controlPr>
            </control>
          </mc:Choice>
        </mc:AlternateContent>
        <mc:AlternateContent xmlns:mc="http://schemas.openxmlformats.org/markup-compatibility/2006">
          <mc:Choice Requires="x14">
            <control shapeId="98349" r:id="rId15" name="Check Box 45">
              <controlPr defaultSize="0" autoFill="0" autoLine="0" autoPict="0">
                <anchor moveWithCells="1">
                  <from>
                    <xdr:col>11</xdr:col>
                    <xdr:colOff>161925</xdr:colOff>
                    <xdr:row>7</xdr:row>
                    <xdr:rowOff>38100</xdr:rowOff>
                  </from>
                  <to>
                    <xdr:col>11</xdr:col>
                    <xdr:colOff>476250</xdr:colOff>
                    <xdr:row>7</xdr:row>
                    <xdr:rowOff>266700</xdr:rowOff>
                  </to>
                </anchor>
              </controlPr>
            </control>
          </mc:Choice>
        </mc:AlternateContent>
        <mc:AlternateContent xmlns:mc="http://schemas.openxmlformats.org/markup-compatibility/2006">
          <mc:Choice Requires="x14">
            <control shapeId="98350" r:id="rId16" name="Check Box 46">
              <controlPr defaultSize="0" autoFill="0" autoLine="0" autoPict="0">
                <anchor moveWithCells="1">
                  <from>
                    <xdr:col>11</xdr:col>
                    <xdr:colOff>161925</xdr:colOff>
                    <xdr:row>11</xdr:row>
                    <xdr:rowOff>38100</xdr:rowOff>
                  </from>
                  <to>
                    <xdr:col>11</xdr:col>
                    <xdr:colOff>476250</xdr:colOff>
                    <xdr:row>11</xdr:row>
                    <xdr:rowOff>266700</xdr:rowOff>
                  </to>
                </anchor>
              </controlPr>
            </control>
          </mc:Choice>
        </mc:AlternateContent>
        <mc:AlternateContent xmlns:mc="http://schemas.openxmlformats.org/markup-compatibility/2006">
          <mc:Choice Requires="x14">
            <control shapeId="98351" r:id="rId17" name="Check Box 47">
              <controlPr defaultSize="0" autoFill="0" autoLine="0" autoPict="0">
                <anchor moveWithCells="1">
                  <from>
                    <xdr:col>11</xdr:col>
                    <xdr:colOff>161925</xdr:colOff>
                    <xdr:row>12</xdr:row>
                    <xdr:rowOff>38100</xdr:rowOff>
                  </from>
                  <to>
                    <xdr:col>11</xdr:col>
                    <xdr:colOff>476250</xdr:colOff>
                    <xdr:row>12</xdr:row>
                    <xdr:rowOff>266700</xdr:rowOff>
                  </to>
                </anchor>
              </controlPr>
            </control>
          </mc:Choice>
        </mc:AlternateContent>
        <mc:AlternateContent xmlns:mc="http://schemas.openxmlformats.org/markup-compatibility/2006">
          <mc:Choice Requires="x14">
            <control shapeId="98352" r:id="rId18" name="Check Box 48">
              <controlPr defaultSize="0" autoFill="0" autoLine="0" autoPict="0">
                <anchor moveWithCells="1">
                  <from>
                    <xdr:col>11</xdr:col>
                    <xdr:colOff>161925</xdr:colOff>
                    <xdr:row>13</xdr:row>
                    <xdr:rowOff>38100</xdr:rowOff>
                  </from>
                  <to>
                    <xdr:col>11</xdr:col>
                    <xdr:colOff>476250</xdr:colOff>
                    <xdr:row>13</xdr:row>
                    <xdr:rowOff>266700</xdr:rowOff>
                  </to>
                </anchor>
              </controlPr>
            </control>
          </mc:Choice>
        </mc:AlternateContent>
        <mc:AlternateContent xmlns:mc="http://schemas.openxmlformats.org/markup-compatibility/2006">
          <mc:Choice Requires="x14">
            <control shapeId="98353" r:id="rId19" name="Check Box 49">
              <controlPr defaultSize="0" autoFill="0" autoLine="0" autoPict="0">
                <anchor moveWithCells="1">
                  <from>
                    <xdr:col>11</xdr:col>
                    <xdr:colOff>161925</xdr:colOff>
                    <xdr:row>19</xdr:row>
                    <xdr:rowOff>38100</xdr:rowOff>
                  </from>
                  <to>
                    <xdr:col>11</xdr:col>
                    <xdr:colOff>476250</xdr:colOff>
                    <xdr:row>19</xdr:row>
                    <xdr:rowOff>266700</xdr:rowOff>
                  </to>
                </anchor>
              </controlPr>
            </control>
          </mc:Choice>
        </mc:AlternateContent>
        <mc:AlternateContent xmlns:mc="http://schemas.openxmlformats.org/markup-compatibility/2006">
          <mc:Choice Requires="x14">
            <control shapeId="98354" r:id="rId20" name="Check Box 50">
              <controlPr defaultSize="0" autoFill="0" autoLine="0" autoPict="0">
                <anchor moveWithCells="1">
                  <from>
                    <xdr:col>11</xdr:col>
                    <xdr:colOff>161925</xdr:colOff>
                    <xdr:row>20</xdr:row>
                    <xdr:rowOff>38100</xdr:rowOff>
                  </from>
                  <to>
                    <xdr:col>11</xdr:col>
                    <xdr:colOff>476250</xdr:colOff>
                    <xdr:row>20</xdr:row>
                    <xdr:rowOff>266700</xdr:rowOff>
                  </to>
                </anchor>
              </controlPr>
            </control>
          </mc:Choice>
        </mc:AlternateContent>
        <mc:AlternateContent xmlns:mc="http://schemas.openxmlformats.org/markup-compatibility/2006">
          <mc:Choice Requires="x14">
            <control shapeId="98355" r:id="rId21" name="Check Box 51">
              <controlPr defaultSize="0" autoFill="0" autoLine="0" autoPict="0">
                <anchor moveWithCells="1">
                  <from>
                    <xdr:col>11</xdr:col>
                    <xdr:colOff>161925</xdr:colOff>
                    <xdr:row>8</xdr:row>
                    <xdr:rowOff>38100</xdr:rowOff>
                  </from>
                  <to>
                    <xdr:col>11</xdr:col>
                    <xdr:colOff>476250</xdr:colOff>
                    <xdr:row>8</xdr:row>
                    <xdr:rowOff>266700</xdr:rowOff>
                  </to>
                </anchor>
              </controlPr>
            </control>
          </mc:Choice>
        </mc:AlternateContent>
        <mc:AlternateContent xmlns:mc="http://schemas.openxmlformats.org/markup-compatibility/2006">
          <mc:Choice Requires="x14">
            <control shapeId="98356" r:id="rId22" name="Check Box 52">
              <controlPr defaultSize="0" autoFill="0" autoLine="0" autoPict="0">
                <anchor moveWithCells="1">
                  <from>
                    <xdr:col>11</xdr:col>
                    <xdr:colOff>161925</xdr:colOff>
                    <xdr:row>9</xdr:row>
                    <xdr:rowOff>38100</xdr:rowOff>
                  </from>
                  <to>
                    <xdr:col>11</xdr:col>
                    <xdr:colOff>476250</xdr:colOff>
                    <xdr:row>9</xdr:row>
                    <xdr:rowOff>266700</xdr:rowOff>
                  </to>
                </anchor>
              </controlPr>
            </control>
          </mc:Choice>
        </mc:AlternateContent>
        <mc:AlternateContent xmlns:mc="http://schemas.openxmlformats.org/markup-compatibility/2006">
          <mc:Choice Requires="x14">
            <control shapeId="98357" r:id="rId23" name="Check Box 53">
              <controlPr defaultSize="0" autoFill="0" autoLine="0" autoPict="0">
                <anchor moveWithCells="1">
                  <from>
                    <xdr:col>11</xdr:col>
                    <xdr:colOff>161925</xdr:colOff>
                    <xdr:row>10</xdr:row>
                    <xdr:rowOff>38100</xdr:rowOff>
                  </from>
                  <to>
                    <xdr:col>11</xdr:col>
                    <xdr:colOff>476250</xdr:colOff>
                    <xdr:row>10</xdr:row>
                    <xdr:rowOff>266700</xdr:rowOff>
                  </to>
                </anchor>
              </controlPr>
            </control>
          </mc:Choice>
        </mc:AlternateContent>
        <mc:AlternateContent xmlns:mc="http://schemas.openxmlformats.org/markup-compatibility/2006">
          <mc:Choice Requires="x14">
            <control shapeId="98358" r:id="rId24" name="Check Box 54">
              <controlPr defaultSize="0" autoFill="0" autoLine="0" autoPict="0">
                <anchor moveWithCells="1">
                  <from>
                    <xdr:col>10</xdr:col>
                    <xdr:colOff>161925</xdr:colOff>
                    <xdr:row>14</xdr:row>
                    <xdr:rowOff>38100</xdr:rowOff>
                  </from>
                  <to>
                    <xdr:col>10</xdr:col>
                    <xdr:colOff>476250</xdr:colOff>
                    <xdr:row>14</xdr:row>
                    <xdr:rowOff>257175</xdr:rowOff>
                  </to>
                </anchor>
              </controlPr>
            </control>
          </mc:Choice>
        </mc:AlternateContent>
        <mc:AlternateContent xmlns:mc="http://schemas.openxmlformats.org/markup-compatibility/2006">
          <mc:Choice Requires="x14">
            <control shapeId="98360" r:id="rId25" name="Check Box 56">
              <controlPr defaultSize="0" autoFill="0" autoLine="0" autoPict="0">
                <anchor moveWithCells="1">
                  <from>
                    <xdr:col>10</xdr:col>
                    <xdr:colOff>161925</xdr:colOff>
                    <xdr:row>15</xdr:row>
                    <xdr:rowOff>38100</xdr:rowOff>
                  </from>
                  <to>
                    <xdr:col>10</xdr:col>
                    <xdr:colOff>476250</xdr:colOff>
                    <xdr:row>15</xdr:row>
                    <xdr:rowOff>257175</xdr:rowOff>
                  </to>
                </anchor>
              </controlPr>
            </control>
          </mc:Choice>
        </mc:AlternateContent>
        <mc:AlternateContent xmlns:mc="http://schemas.openxmlformats.org/markup-compatibility/2006">
          <mc:Choice Requires="x14">
            <control shapeId="98362" r:id="rId26" name="Check Box 58">
              <controlPr defaultSize="0" autoFill="0" autoLine="0" autoPict="0">
                <anchor moveWithCells="1">
                  <from>
                    <xdr:col>10</xdr:col>
                    <xdr:colOff>161925</xdr:colOff>
                    <xdr:row>16</xdr:row>
                    <xdr:rowOff>38100</xdr:rowOff>
                  </from>
                  <to>
                    <xdr:col>10</xdr:col>
                    <xdr:colOff>476250</xdr:colOff>
                    <xdr:row>16</xdr:row>
                    <xdr:rowOff>257175</xdr:rowOff>
                  </to>
                </anchor>
              </controlPr>
            </control>
          </mc:Choice>
        </mc:AlternateContent>
        <mc:AlternateContent xmlns:mc="http://schemas.openxmlformats.org/markup-compatibility/2006">
          <mc:Choice Requires="x14">
            <control shapeId="98363" r:id="rId27" name="Check Box 59">
              <controlPr defaultSize="0" autoFill="0" autoLine="0" autoPict="0">
                <anchor moveWithCells="1">
                  <from>
                    <xdr:col>10</xdr:col>
                    <xdr:colOff>161925</xdr:colOff>
                    <xdr:row>17</xdr:row>
                    <xdr:rowOff>38100</xdr:rowOff>
                  </from>
                  <to>
                    <xdr:col>10</xdr:col>
                    <xdr:colOff>476250</xdr:colOff>
                    <xdr:row>17</xdr:row>
                    <xdr:rowOff>257175</xdr:rowOff>
                  </to>
                </anchor>
              </controlPr>
            </control>
          </mc:Choice>
        </mc:AlternateContent>
        <mc:AlternateContent xmlns:mc="http://schemas.openxmlformats.org/markup-compatibility/2006">
          <mc:Choice Requires="x14">
            <control shapeId="98364" r:id="rId28" name="Check Box 60">
              <controlPr defaultSize="0" autoFill="0" autoLine="0" autoPict="0">
                <anchor moveWithCells="1">
                  <from>
                    <xdr:col>10</xdr:col>
                    <xdr:colOff>161925</xdr:colOff>
                    <xdr:row>18</xdr:row>
                    <xdr:rowOff>38100</xdr:rowOff>
                  </from>
                  <to>
                    <xdr:col>10</xdr:col>
                    <xdr:colOff>476250</xdr:colOff>
                    <xdr:row>18</xdr:row>
                    <xdr:rowOff>257175</xdr:rowOff>
                  </to>
                </anchor>
              </controlPr>
            </control>
          </mc:Choice>
        </mc:AlternateContent>
        <mc:AlternateContent xmlns:mc="http://schemas.openxmlformats.org/markup-compatibility/2006">
          <mc:Choice Requires="x14">
            <control shapeId="98365" r:id="rId29" name="Check Box 61">
              <controlPr defaultSize="0" autoFill="0" autoLine="0" autoPict="0">
                <anchor moveWithCells="1">
                  <from>
                    <xdr:col>11</xdr:col>
                    <xdr:colOff>161925</xdr:colOff>
                    <xdr:row>14</xdr:row>
                    <xdr:rowOff>38100</xdr:rowOff>
                  </from>
                  <to>
                    <xdr:col>11</xdr:col>
                    <xdr:colOff>476250</xdr:colOff>
                    <xdr:row>14</xdr:row>
                    <xdr:rowOff>266700</xdr:rowOff>
                  </to>
                </anchor>
              </controlPr>
            </control>
          </mc:Choice>
        </mc:AlternateContent>
        <mc:AlternateContent xmlns:mc="http://schemas.openxmlformats.org/markup-compatibility/2006">
          <mc:Choice Requires="x14">
            <control shapeId="98366" r:id="rId30" name="Check Box 62">
              <controlPr defaultSize="0" autoFill="0" autoLine="0" autoPict="0">
                <anchor moveWithCells="1">
                  <from>
                    <xdr:col>11</xdr:col>
                    <xdr:colOff>161925</xdr:colOff>
                    <xdr:row>15</xdr:row>
                    <xdr:rowOff>38100</xdr:rowOff>
                  </from>
                  <to>
                    <xdr:col>11</xdr:col>
                    <xdr:colOff>476250</xdr:colOff>
                    <xdr:row>15</xdr:row>
                    <xdr:rowOff>266700</xdr:rowOff>
                  </to>
                </anchor>
              </controlPr>
            </control>
          </mc:Choice>
        </mc:AlternateContent>
        <mc:AlternateContent xmlns:mc="http://schemas.openxmlformats.org/markup-compatibility/2006">
          <mc:Choice Requires="x14">
            <control shapeId="98368" r:id="rId31" name="Check Box 64">
              <controlPr defaultSize="0" autoFill="0" autoLine="0" autoPict="0">
                <anchor moveWithCells="1">
                  <from>
                    <xdr:col>11</xdr:col>
                    <xdr:colOff>161925</xdr:colOff>
                    <xdr:row>16</xdr:row>
                    <xdr:rowOff>38100</xdr:rowOff>
                  </from>
                  <to>
                    <xdr:col>11</xdr:col>
                    <xdr:colOff>476250</xdr:colOff>
                    <xdr:row>16</xdr:row>
                    <xdr:rowOff>266700</xdr:rowOff>
                  </to>
                </anchor>
              </controlPr>
            </control>
          </mc:Choice>
        </mc:AlternateContent>
        <mc:AlternateContent xmlns:mc="http://schemas.openxmlformats.org/markup-compatibility/2006">
          <mc:Choice Requires="x14">
            <control shapeId="98369" r:id="rId32" name="Check Box 65">
              <controlPr defaultSize="0" autoFill="0" autoLine="0" autoPict="0">
                <anchor moveWithCells="1">
                  <from>
                    <xdr:col>11</xdr:col>
                    <xdr:colOff>161925</xdr:colOff>
                    <xdr:row>17</xdr:row>
                    <xdr:rowOff>38100</xdr:rowOff>
                  </from>
                  <to>
                    <xdr:col>11</xdr:col>
                    <xdr:colOff>476250</xdr:colOff>
                    <xdr:row>17</xdr:row>
                    <xdr:rowOff>266700</xdr:rowOff>
                  </to>
                </anchor>
              </controlPr>
            </control>
          </mc:Choice>
        </mc:AlternateContent>
        <mc:AlternateContent xmlns:mc="http://schemas.openxmlformats.org/markup-compatibility/2006">
          <mc:Choice Requires="x14">
            <control shapeId="98370" r:id="rId33" name="Check Box 66">
              <controlPr defaultSize="0" autoFill="0" autoLine="0" autoPict="0">
                <anchor moveWithCells="1">
                  <from>
                    <xdr:col>11</xdr:col>
                    <xdr:colOff>161925</xdr:colOff>
                    <xdr:row>18</xdr:row>
                    <xdr:rowOff>38100</xdr:rowOff>
                  </from>
                  <to>
                    <xdr:col>11</xdr:col>
                    <xdr:colOff>476250</xdr:colOff>
                    <xdr:row>18</xdr:row>
                    <xdr:rowOff>266700</xdr:rowOff>
                  </to>
                </anchor>
              </controlPr>
            </control>
          </mc:Choice>
        </mc:AlternateContent>
        <mc:AlternateContent xmlns:mc="http://schemas.openxmlformats.org/markup-compatibility/2006">
          <mc:Choice Requires="x14">
            <control shapeId="98372" r:id="rId34" name="Check Box 68">
              <controlPr defaultSize="0" autoFill="0" autoLine="0" autoPict="0">
                <anchor moveWithCells="1">
                  <from>
                    <xdr:col>5</xdr:col>
                    <xdr:colOff>219075</xdr:colOff>
                    <xdr:row>11</xdr:row>
                    <xdr:rowOff>28575</xdr:rowOff>
                  </from>
                  <to>
                    <xdr:col>5</xdr:col>
                    <xdr:colOff>523875</xdr:colOff>
                    <xdr:row>11</xdr:row>
                    <xdr:rowOff>257175</xdr:rowOff>
                  </to>
                </anchor>
              </controlPr>
            </control>
          </mc:Choice>
        </mc:AlternateContent>
        <mc:AlternateContent xmlns:mc="http://schemas.openxmlformats.org/markup-compatibility/2006">
          <mc:Choice Requires="x14">
            <control shapeId="98375" r:id="rId35" name="Check Box 71">
              <controlPr defaultSize="0" autoFill="0" autoLine="0" autoPict="0">
                <anchor moveWithCells="1">
                  <from>
                    <xdr:col>6</xdr:col>
                    <xdr:colOff>161925</xdr:colOff>
                    <xdr:row>7</xdr:row>
                    <xdr:rowOff>28575</xdr:rowOff>
                  </from>
                  <to>
                    <xdr:col>6</xdr:col>
                    <xdr:colOff>466725</xdr:colOff>
                    <xdr:row>7</xdr:row>
                    <xdr:rowOff>238125</xdr:rowOff>
                  </to>
                </anchor>
              </controlPr>
            </control>
          </mc:Choice>
        </mc:AlternateContent>
        <mc:AlternateContent xmlns:mc="http://schemas.openxmlformats.org/markup-compatibility/2006">
          <mc:Choice Requires="x14">
            <control shapeId="98376" r:id="rId36" name="Check Box 72">
              <controlPr defaultSize="0" autoFill="0" autoLine="0" autoPict="0">
                <anchor moveWithCells="1">
                  <from>
                    <xdr:col>6</xdr:col>
                    <xdr:colOff>161925</xdr:colOff>
                    <xdr:row>8</xdr:row>
                    <xdr:rowOff>28575</xdr:rowOff>
                  </from>
                  <to>
                    <xdr:col>6</xdr:col>
                    <xdr:colOff>466725</xdr:colOff>
                    <xdr:row>8</xdr:row>
                    <xdr:rowOff>238125</xdr:rowOff>
                  </to>
                </anchor>
              </controlPr>
            </control>
          </mc:Choice>
        </mc:AlternateContent>
        <mc:AlternateContent xmlns:mc="http://schemas.openxmlformats.org/markup-compatibility/2006">
          <mc:Choice Requires="x14">
            <control shapeId="98378" r:id="rId37" name="Check Box 74">
              <controlPr defaultSize="0" autoFill="0" autoLine="0" autoPict="0">
                <anchor moveWithCells="1">
                  <from>
                    <xdr:col>6</xdr:col>
                    <xdr:colOff>161925</xdr:colOff>
                    <xdr:row>9</xdr:row>
                    <xdr:rowOff>28575</xdr:rowOff>
                  </from>
                  <to>
                    <xdr:col>6</xdr:col>
                    <xdr:colOff>466725</xdr:colOff>
                    <xdr:row>9</xdr:row>
                    <xdr:rowOff>238125</xdr:rowOff>
                  </to>
                </anchor>
              </controlPr>
            </control>
          </mc:Choice>
        </mc:AlternateContent>
        <mc:AlternateContent xmlns:mc="http://schemas.openxmlformats.org/markup-compatibility/2006">
          <mc:Choice Requires="x14">
            <control shapeId="98379" r:id="rId38" name="Check Box 75">
              <controlPr defaultSize="0" autoFill="0" autoLine="0" autoPict="0">
                <anchor moveWithCells="1">
                  <from>
                    <xdr:col>6</xdr:col>
                    <xdr:colOff>161925</xdr:colOff>
                    <xdr:row>10</xdr:row>
                    <xdr:rowOff>28575</xdr:rowOff>
                  </from>
                  <to>
                    <xdr:col>6</xdr:col>
                    <xdr:colOff>466725</xdr:colOff>
                    <xdr:row>10</xdr:row>
                    <xdr:rowOff>238125</xdr:rowOff>
                  </to>
                </anchor>
              </controlPr>
            </control>
          </mc:Choice>
        </mc:AlternateContent>
        <mc:AlternateContent xmlns:mc="http://schemas.openxmlformats.org/markup-compatibility/2006">
          <mc:Choice Requires="x14">
            <control shapeId="98380" r:id="rId39" name="Check Box 76">
              <controlPr defaultSize="0" autoFill="0" autoLine="0" autoPict="0">
                <anchor moveWithCells="1">
                  <from>
                    <xdr:col>6</xdr:col>
                    <xdr:colOff>161925</xdr:colOff>
                    <xdr:row>11</xdr:row>
                    <xdr:rowOff>28575</xdr:rowOff>
                  </from>
                  <to>
                    <xdr:col>6</xdr:col>
                    <xdr:colOff>466725</xdr:colOff>
                    <xdr:row>11</xdr:row>
                    <xdr:rowOff>238125</xdr:rowOff>
                  </to>
                </anchor>
              </controlPr>
            </control>
          </mc:Choice>
        </mc:AlternateContent>
        <mc:AlternateContent xmlns:mc="http://schemas.openxmlformats.org/markup-compatibility/2006">
          <mc:Choice Requires="x14">
            <control shapeId="98382" r:id="rId40" name="Check Box 78">
              <controlPr defaultSize="0" autoFill="0" autoLine="0" autoPict="0">
                <anchor moveWithCells="1">
                  <from>
                    <xdr:col>6</xdr:col>
                    <xdr:colOff>161925</xdr:colOff>
                    <xdr:row>12</xdr:row>
                    <xdr:rowOff>28575</xdr:rowOff>
                  </from>
                  <to>
                    <xdr:col>6</xdr:col>
                    <xdr:colOff>466725</xdr:colOff>
                    <xdr:row>12</xdr:row>
                    <xdr:rowOff>238125</xdr:rowOff>
                  </to>
                </anchor>
              </controlPr>
            </control>
          </mc:Choice>
        </mc:AlternateContent>
        <mc:AlternateContent xmlns:mc="http://schemas.openxmlformats.org/markup-compatibility/2006">
          <mc:Choice Requires="x14">
            <control shapeId="98383" r:id="rId41" name="Check Box 79">
              <controlPr defaultSize="0" autoFill="0" autoLine="0" autoPict="0">
                <anchor moveWithCells="1">
                  <from>
                    <xdr:col>6</xdr:col>
                    <xdr:colOff>161925</xdr:colOff>
                    <xdr:row>13</xdr:row>
                    <xdr:rowOff>28575</xdr:rowOff>
                  </from>
                  <to>
                    <xdr:col>6</xdr:col>
                    <xdr:colOff>466725</xdr:colOff>
                    <xdr:row>13</xdr:row>
                    <xdr:rowOff>238125</xdr:rowOff>
                  </to>
                </anchor>
              </controlPr>
            </control>
          </mc:Choice>
        </mc:AlternateContent>
        <mc:AlternateContent xmlns:mc="http://schemas.openxmlformats.org/markup-compatibility/2006">
          <mc:Choice Requires="x14">
            <control shapeId="98384" r:id="rId42" name="Check Box 80">
              <controlPr defaultSize="0" autoFill="0" autoLine="0" autoPict="0">
                <anchor moveWithCells="1">
                  <from>
                    <xdr:col>6</xdr:col>
                    <xdr:colOff>161925</xdr:colOff>
                    <xdr:row>14</xdr:row>
                    <xdr:rowOff>28575</xdr:rowOff>
                  </from>
                  <to>
                    <xdr:col>6</xdr:col>
                    <xdr:colOff>466725</xdr:colOff>
                    <xdr:row>14</xdr:row>
                    <xdr:rowOff>238125</xdr:rowOff>
                  </to>
                </anchor>
              </controlPr>
            </control>
          </mc:Choice>
        </mc:AlternateContent>
        <mc:AlternateContent xmlns:mc="http://schemas.openxmlformats.org/markup-compatibility/2006">
          <mc:Choice Requires="x14">
            <control shapeId="98393" r:id="rId43" name="Check Box 89">
              <controlPr defaultSize="0" autoFill="0" autoLine="0" autoPict="0">
                <anchor moveWithCells="1">
                  <from>
                    <xdr:col>6</xdr:col>
                    <xdr:colOff>161925</xdr:colOff>
                    <xdr:row>15</xdr:row>
                    <xdr:rowOff>28575</xdr:rowOff>
                  </from>
                  <to>
                    <xdr:col>6</xdr:col>
                    <xdr:colOff>466725</xdr:colOff>
                    <xdr:row>15</xdr:row>
                    <xdr:rowOff>238125</xdr:rowOff>
                  </to>
                </anchor>
              </controlPr>
            </control>
          </mc:Choice>
        </mc:AlternateContent>
        <mc:AlternateContent xmlns:mc="http://schemas.openxmlformats.org/markup-compatibility/2006">
          <mc:Choice Requires="x14">
            <control shapeId="98394" r:id="rId44" name="Check Box 90">
              <controlPr defaultSize="0" autoFill="0" autoLine="0" autoPict="0">
                <anchor moveWithCells="1">
                  <from>
                    <xdr:col>6</xdr:col>
                    <xdr:colOff>161925</xdr:colOff>
                    <xdr:row>16</xdr:row>
                    <xdr:rowOff>28575</xdr:rowOff>
                  </from>
                  <to>
                    <xdr:col>6</xdr:col>
                    <xdr:colOff>466725</xdr:colOff>
                    <xdr:row>16</xdr:row>
                    <xdr:rowOff>238125</xdr:rowOff>
                  </to>
                </anchor>
              </controlPr>
            </control>
          </mc:Choice>
        </mc:AlternateContent>
        <mc:AlternateContent xmlns:mc="http://schemas.openxmlformats.org/markup-compatibility/2006">
          <mc:Choice Requires="x14">
            <control shapeId="98395" r:id="rId45" name="Check Box 91">
              <controlPr defaultSize="0" autoFill="0" autoLine="0" autoPict="0">
                <anchor moveWithCells="1">
                  <from>
                    <xdr:col>6</xdr:col>
                    <xdr:colOff>161925</xdr:colOff>
                    <xdr:row>17</xdr:row>
                    <xdr:rowOff>28575</xdr:rowOff>
                  </from>
                  <to>
                    <xdr:col>6</xdr:col>
                    <xdr:colOff>466725</xdr:colOff>
                    <xdr:row>17</xdr:row>
                    <xdr:rowOff>238125</xdr:rowOff>
                  </to>
                </anchor>
              </controlPr>
            </control>
          </mc:Choice>
        </mc:AlternateContent>
        <mc:AlternateContent xmlns:mc="http://schemas.openxmlformats.org/markup-compatibility/2006">
          <mc:Choice Requires="x14">
            <control shapeId="98397" r:id="rId46" name="Check Box 93">
              <controlPr defaultSize="0" autoFill="0" autoLine="0" autoPict="0">
                <anchor moveWithCells="1">
                  <from>
                    <xdr:col>6</xdr:col>
                    <xdr:colOff>161925</xdr:colOff>
                    <xdr:row>18</xdr:row>
                    <xdr:rowOff>28575</xdr:rowOff>
                  </from>
                  <to>
                    <xdr:col>6</xdr:col>
                    <xdr:colOff>466725</xdr:colOff>
                    <xdr:row>18</xdr:row>
                    <xdr:rowOff>238125</xdr:rowOff>
                  </to>
                </anchor>
              </controlPr>
            </control>
          </mc:Choice>
        </mc:AlternateContent>
        <mc:AlternateContent xmlns:mc="http://schemas.openxmlformats.org/markup-compatibility/2006">
          <mc:Choice Requires="x14">
            <control shapeId="98399" r:id="rId47" name="Check Box 95">
              <controlPr defaultSize="0" autoFill="0" autoLine="0" autoPict="0">
                <anchor moveWithCells="1">
                  <from>
                    <xdr:col>6</xdr:col>
                    <xdr:colOff>161925</xdr:colOff>
                    <xdr:row>19</xdr:row>
                    <xdr:rowOff>28575</xdr:rowOff>
                  </from>
                  <to>
                    <xdr:col>6</xdr:col>
                    <xdr:colOff>466725</xdr:colOff>
                    <xdr:row>19</xdr:row>
                    <xdr:rowOff>238125</xdr:rowOff>
                  </to>
                </anchor>
              </controlPr>
            </control>
          </mc:Choice>
        </mc:AlternateContent>
        <mc:AlternateContent xmlns:mc="http://schemas.openxmlformats.org/markup-compatibility/2006">
          <mc:Choice Requires="x14">
            <control shapeId="98400" r:id="rId48" name="Check Box 96">
              <controlPr defaultSize="0" autoFill="0" autoLine="0" autoPict="0">
                <anchor moveWithCells="1">
                  <from>
                    <xdr:col>6</xdr:col>
                    <xdr:colOff>161925</xdr:colOff>
                    <xdr:row>20</xdr:row>
                    <xdr:rowOff>28575</xdr:rowOff>
                  </from>
                  <to>
                    <xdr:col>6</xdr:col>
                    <xdr:colOff>466725</xdr:colOff>
                    <xdr:row>20</xdr:row>
                    <xdr:rowOff>238125</xdr:rowOff>
                  </to>
                </anchor>
              </controlPr>
            </control>
          </mc:Choice>
        </mc:AlternateContent>
        <mc:AlternateContent xmlns:mc="http://schemas.openxmlformats.org/markup-compatibility/2006">
          <mc:Choice Requires="x14">
            <control shapeId="98401" r:id="rId49" name="Check Box 97">
              <controlPr defaultSize="0" autoFill="0" autoLine="0" autoPict="0">
                <anchor moveWithCells="1">
                  <from>
                    <xdr:col>10</xdr:col>
                    <xdr:colOff>161925</xdr:colOff>
                    <xdr:row>6</xdr:row>
                    <xdr:rowOff>28575</xdr:rowOff>
                  </from>
                  <to>
                    <xdr:col>10</xdr:col>
                    <xdr:colOff>476250</xdr:colOff>
                    <xdr:row>6</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R137"/>
  <sheetViews>
    <sheetView showGridLines="0" view="pageBreakPreview" zoomScaleNormal="100" zoomScaleSheetLayoutView="100" workbookViewId="0">
      <selection activeCell="A6" sqref="A6:D6"/>
    </sheetView>
  </sheetViews>
  <sheetFormatPr defaultColWidth="9" defaultRowHeight="12.75" x14ac:dyDescent="0.25"/>
  <cols>
    <col min="1" max="4" width="3.59765625" style="36" customWidth="1"/>
    <col min="5" max="6" width="3.1328125" style="36" customWidth="1"/>
    <col min="7" max="29" width="3.59765625" style="36" customWidth="1"/>
    <col min="30" max="30" width="3.59765625" style="36" hidden="1" customWidth="1"/>
    <col min="31" max="31" width="10.59765625" style="36" hidden="1" customWidth="1"/>
    <col min="32" max="32" width="5.3984375" style="36" hidden="1" customWidth="1"/>
    <col min="33" max="33" width="9.46484375" style="36" hidden="1" customWidth="1"/>
    <col min="34" max="34" width="7.1328125" style="36" hidden="1" customWidth="1"/>
    <col min="35" max="35" width="1.46484375" style="36" hidden="1" customWidth="1"/>
    <col min="36" max="36" width="5.46484375" style="36" hidden="1" customWidth="1"/>
    <col min="37" max="37" width="6" style="36" hidden="1" customWidth="1"/>
    <col min="38" max="38" width="5.46484375" style="36" hidden="1" customWidth="1"/>
    <col min="39" max="40" width="6.59765625" style="36" hidden="1" customWidth="1"/>
    <col min="41" max="41" width="20.265625" style="36" hidden="1" customWidth="1"/>
    <col min="42" max="42" width="4.73046875" style="36" hidden="1" customWidth="1"/>
    <col min="43" max="43" width="6.3984375" style="36" hidden="1" customWidth="1"/>
    <col min="44" max="44" width="3.59765625" style="36" hidden="1" customWidth="1"/>
    <col min="45" max="56" width="3.59765625" style="36" customWidth="1"/>
    <col min="57" max="16384" width="9" style="36"/>
  </cols>
  <sheetData>
    <row r="1" spans="1:43" ht="30" customHeight="1" x14ac:dyDescent="0.25">
      <c r="A1" s="507" t="s">
        <v>75</v>
      </c>
      <c r="B1" s="507"/>
      <c r="C1" s="507"/>
      <c r="D1" s="507"/>
      <c r="E1" s="507"/>
      <c r="F1" s="507"/>
      <c r="G1" s="507"/>
      <c r="H1" s="507"/>
      <c r="I1" s="507"/>
      <c r="J1" s="507"/>
      <c r="K1" s="507"/>
      <c r="L1" s="507"/>
      <c r="M1" s="507"/>
      <c r="N1" s="507"/>
      <c r="O1" s="507"/>
      <c r="P1" s="507"/>
      <c r="Q1" s="507"/>
      <c r="R1" s="507"/>
      <c r="S1" s="507"/>
      <c r="T1" s="507"/>
      <c r="U1" s="507"/>
      <c r="V1" s="507"/>
      <c r="W1" s="507"/>
      <c r="X1" s="507"/>
      <c r="Y1" s="507"/>
      <c r="Z1" s="507"/>
      <c r="AA1" s="507"/>
      <c r="AB1" s="507"/>
      <c r="AC1" s="139"/>
      <c r="AD1" s="139"/>
    </row>
    <row r="2" spans="1:43" s="57" customFormat="1" ht="20.100000000000001" customHeight="1" x14ac:dyDescent="0.25">
      <c r="A2" s="37"/>
    </row>
    <row r="3" spans="1:43" s="57" customFormat="1" ht="20.100000000000001" customHeight="1" thickBot="1" x14ac:dyDescent="0.3">
      <c r="A3" s="37" t="s">
        <v>274</v>
      </c>
      <c r="B3" s="140"/>
      <c r="C3" s="140"/>
      <c r="D3" s="140"/>
      <c r="E3" s="140"/>
      <c r="F3" s="140"/>
      <c r="G3" s="140"/>
      <c r="H3" s="140"/>
      <c r="I3" s="141"/>
      <c r="J3" s="141"/>
    </row>
    <row r="4" spans="1:43" s="64" customFormat="1" ht="20.100000000000001" customHeight="1" x14ac:dyDescent="0.25">
      <c r="A4" s="499" t="s">
        <v>83</v>
      </c>
      <c r="B4" s="500"/>
      <c r="C4" s="500"/>
      <c r="D4" s="501"/>
      <c r="E4" s="488" t="s">
        <v>82</v>
      </c>
      <c r="F4" s="505"/>
      <c r="G4" s="484" t="s">
        <v>7</v>
      </c>
      <c r="H4" s="485"/>
      <c r="I4" s="484" t="s">
        <v>8</v>
      </c>
      <c r="J4" s="485"/>
      <c r="K4" s="484" t="s">
        <v>9</v>
      </c>
      <c r="L4" s="485"/>
      <c r="M4" s="484" t="s">
        <v>10</v>
      </c>
      <c r="N4" s="485"/>
      <c r="O4" s="484" t="s">
        <v>11</v>
      </c>
      <c r="P4" s="485"/>
      <c r="Q4" s="484" t="s">
        <v>12</v>
      </c>
      <c r="R4" s="485"/>
      <c r="S4" s="484" t="s">
        <v>13</v>
      </c>
      <c r="T4" s="485"/>
      <c r="U4" s="484" t="s">
        <v>14</v>
      </c>
      <c r="V4" s="485"/>
      <c r="W4" s="484" t="s">
        <v>15</v>
      </c>
      <c r="X4" s="485"/>
      <c r="Y4" s="492" t="s">
        <v>80</v>
      </c>
      <c r="Z4" s="493"/>
      <c r="AA4" s="488" t="s">
        <v>81</v>
      </c>
      <c r="AB4" s="489"/>
      <c r="AJ4" s="496" t="s">
        <v>1</v>
      </c>
      <c r="AK4" s="496"/>
      <c r="AL4" s="496"/>
      <c r="AM4" s="496"/>
      <c r="AN4" s="496"/>
    </row>
    <row r="5" spans="1:43" s="64" customFormat="1" ht="20.100000000000001" customHeight="1" thickBot="1" x14ac:dyDescent="0.3">
      <c r="A5" s="502"/>
      <c r="B5" s="503"/>
      <c r="C5" s="503"/>
      <c r="D5" s="504"/>
      <c r="E5" s="490"/>
      <c r="F5" s="506"/>
      <c r="G5" s="486"/>
      <c r="H5" s="487"/>
      <c r="I5" s="486"/>
      <c r="J5" s="487"/>
      <c r="K5" s="486"/>
      <c r="L5" s="487"/>
      <c r="M5" s="486"/>
      <c r="N5" s="487"/>
      <c r="O5" s="486"/>
      <c r="P5" s="487"/>
      <c r="Q5" s="486"/>
      <c r="R5" s="487"/>
      <c r="S5" s="486"/>
      <c r="T5" s="487" t="b">
        <v>1</v>
      </c>
      <c r="U5" s="486"/>
      <c r="V5" s="487"/>
      <c r="W5" s="486"/>
      <c r="X5" s="487"/>
      <c r="Y5" s="494"/>
      <c r="Z5" s="495"/>
      <c r="AA5" s="490"/>
      <c r="AB5" s="491"/>
      <c r="AE5" s="54" t="s">
        <v>84</v>
      </c>
      <c r="AF5" s="54" t="b">
        <v>1</v>
      </c>
      <c r="AG5" s="54" t="s">
        <v>85</v>
      </c>
      <c r="AH5" s="54" t="s">
        <v>17</v>
      </c>
      <c r="AI5" s="54"/>
      <c r="AJ5" s="142" t="s">
        <v>88</v>
      </c>
      <c r="AK5" s="54" t="s">
        <v>18</v>
      </c>
      <c r="AL5" s="142" t="s">
        <v>89</v>
      </c>
      <c r="AM5" s="142" t="s">
        <v>87</v>
      </c>
      <c r="AN5" s="142" t="s">
        <v>86</v>
      </c>
      <c r="AO5" s="54" t="s">
        <v>90</v>
      </c>
      <c r="AP5" s="54" t="s">
        <v>91</v>
      </c>
      <c r="AQ5" s="54" t="s">
        <v>92</v>
      </c>
    </row>
    <row r="6" spans="1:43" s="39" customFormat="1" ht="20.100000000000001" customHeight="1" x14ac:dyDescent="0.25">
      <c r="A6" s="482"/>
      <c r="B6" s="483"/>
      <c r="C6" s="483"/>
      <c r="D6" s="351"/>
      <c r="E6" s="497"/>
      <c r="F6" s="498"/>
      <c r="G6" s="475"/>
      <c r="H6" s="476"/>
      <c r="I6" s="475"/>
      <c r="J6" s="476"/>
      <c r="K6" s="475"/>
      <c r="L6" s="476"/>
      <c r="M6" s="475"/>
      <c r="N6" s="476"/>
      <c r="O6" s="475"/>
      <c r="P6" s="476"/>
      <c r="Q6" s="475"/>
      <c r="R6" s="476"/>
      <c r="S6" s="475"/>
      <c r="T6" s="476"/>
      <c r="U6" s="475"/>
      <c r="V6" s="476"/>
      <c r="W6" s="475"/>
      <c r="X6" s="476"/>
      <c r="Y6" s="479">
        <f>IF(AE6=TRUE,1.8,IF(Q6="","",IF(IF(AG6="(10)",AJ6,AL6)&lt;0.05,"0.05",IF(AG6="(10)",AJ6,AL6))))</f>
        <v>1.8</v>
      </c>
      <c r="Z6" s="480"/>
      <c r="AA6" s="477">
        <v>1</v>
      </c>
      <c r="AB6" s="478"/>
      <c r="AE6" s="167" t="b">
        <v>1</v>
      </c>
      <c r="AF6" s="143">
        <v>1.8</v>
      </c>
      <c r="AG6" s="54" t="str">
        <f>IF(Q6="","",IF(-1&lt;=Q6,"(10)",IF(G6+M6&gt;=3,"(12)１","(12)２")))</f>
        <v/>
      </c>
      <c r="AH6" s="39">
        <f>IF(O6&gt;0.4,"0.4",O6)</f>
        <v>0</v>
      </c>
      <c r="AJ6" s="72">
        <f>1.8-1.36*(G6*(AH6+S6)+M6*(AH6-Q6))^0.15-0.01*(6.14-G6)*((I6+0.5*K6)*AK6)^0.5</f>
        <v>1.8</v>
      </c>
      <c r="AK6" s="39">
        <f>IF(MAX(U6,W6)&lt;=0.9,MAX(U6,W6),"0.9")</f>
        <v>0</v>
      </c>
      <c r="AL6" s="39">
        <f>IF((G6+M6)&gt;=3,AM6,AN6)</f>
        <v>1.8</v>
      </c>
      <c r="AM6" s="39">
        <f>1.8-1.47*(G6+M6)^0.08</f>
        <v>1.8</v>
      </c>
      <c r="AN6" s="39">
        <f>1.8-1.36*(G6+M6)^0.15</f>
        <v>1.8</v>
      </c>
      <c r="AO6" s="144">
        <f>IF(Y6="","",AA6*Y6)</f>
        <v>1.8</v>
      </c>
      <c r="AP6" s="145">
        <f>MAX(AO6:AO10)</f>
        <v>1.8</v>
      </c>
      <c r="AQ6" s="39">
        <f>MATCH(AP6,AO6:AO10,0)</f>
        <v>1</v>
      </c>
    </row>
    <row r="7" spans="1:43" s="39" customFormat="1" ht="20.100000000000001" customHeight="1" x14ac:dyDescent="0.25">
      <c r="A7" s="472"/>
      <c r="B7" s="354"/>
      <c r="C7" s="354"/>
      <c r="D7" s="319"/>
      <c r="E7" s="473"/>
      <c r="F7" s="474"/>
      <c r="G7" s="466"/>
      <c r="H7" s="467"/>
      <c r="I7" s="466"/>
      <c r="J7" s="467"/>
      <c r="K7" s="466"/>
      <c r="L7" s="467"/>
      <c r="M7" s="466"/>
      <c r="N7" s="467"/>
      <c r="O7" s="466"/>
      <c r="P7" s="467"/>
      <c r="Q7" s="466"/>
      <c r="R7" s="467"/>
      <c r="S7" s="466"/>
      <c r="T7" s="467"/>
      <c r="U7" s="466"/>
      <c r="V7" s="467"/>
      <c r="W7" s="466"/>
      <c r="X7" s="467"/>
      <c r="Y7" s="481" t="str">
        <f>IF(AE7=TRUE,1.8,IF(Q7="","",IF(IF(AG7="(10)",AJ7,AL7)&lt;0.05,"0.05",IF(AG7="(10)",AJ7,AL7))))</f>
        <v/>
      </c>
      <c r="Z7" s="470"/>
      <c r="AA7" s="468">
        <v>1</v>
      </c>
      <c r="AB7" s="469"/>
      <c r="AE7" s="167" t="b">
        <v>0</v>
      </c>
      <c r="AF7" s="143">
        <v>1.8</v>
      </c>
      <c r="AG7" s="54" t="str">
        <f>IF(Q7="","",IF(-1&lt;=Q7,"(10)",IF(G7+M7&gt;=3,"(12)１","(12)２")))</f>
        <v/>
      </c>
      <c r="AH7" s="39">
        <f>IF(O7&gt;0.4,"0.4",O7)</f>
        <v>0</v>
      </c>
      <c r="AJ7" s="39">
        <f>1.8-1.36*(G7*(AH7+S7)+M7*(AH7-Q7))^0.15-0.01*(6.14-G7)*((I7+0.5*K7)*AK7)^0.5</f>
        <v>1.8</v>
      </c>
      <c r="AK7" s="39">
        <f>IF(MAX(U7,W7)&lt;=0.9,MAX(U7,W7),"0.9")</f>
        <v>0</v>
      </c>
      <c r="AL7" s="39">
        <f>IF((G7+M7)&gt;=3,AM7,AN7)</f>
        <v>1.8</v>
      </c>
      <c r="AM7" s="39">
        <f>1.8-1.47*(G7+M7)^0.08</f>
        <v>1.8</v>
      </c>
      <c r="AN7" s="39">
        <f>1.8-1.36*(G7+M7)^0.15</f>
        <v>1.8</v>
      </c>
      <c r="AO7" s="144" t="str">
        <f>IF(Y7="","",AA7*Y7)</f>
        <v/>
      </c>
    </row>
    <row r="8" spans="1:43" s="39" customFormat="1" ht="20.100000000000001" customHeight="1" x14ac:dyDescent="0.25">
      <c r="A8" s="472"/>
      <c r="B8" s="354"/>
      <c r="C8" s="354"/>
      <c r="D8" s="319"/>
      <c r="E8" s="473"/>
      <c r="F8" s="474"/>
      <c r="G8" s="466"/>
      <c r="H8" s="467"/>
      <c r="I8" s="466"/>
      <c r="J8" s="467"/>
      <c r="K8" s="466"/>
      <c r="L8" s="467"/>
      <c r="M8" s="466"/>
      <c r="N8" s="467"/>
      <c r="O8" s="466"/>
      <c r="P8" s="467"/>
      <c r="Q8" s="466"/>
      <c r="R8" s="467"/>
      <c r="S8" s="466"/>
      <c r="T8" s="467"/>
      <c r="U8" s="466"/>
      <c r="V8" s="467"/>
      <c r="W8" s="466"/>
      <c r="X8" s="467"/>
      <c r="Y8" s="470" t="str">
        <f>IF(AE8=TRUE,1.8,IF(Q8="","",IF(IF(AG8="(10)",AJ8,AL8)&lt;0.05,"0.05",IF(AG8="(10)",AJ8,AL8))))</f>
        <v/>
      </c>
      <c r="Z8" s="471"/>
      <c r="AA8" s="468">
        <v>1</v>
      </c>
      <c r="AB8" s="469"/>
      <c r="AE8" s="167" t="b">
        <v>0</v>
      </c>
      <c r="AF8" s="143">
        <v>1.8</v>
      </c>
      <c r="AG8" s="54" t="str">
        <f>IF(Q8="","",IF(-1&lt;=Q8,"(10)",IF(G8+M8&gt;=3,"(12)１","(12)２")))</f>
        <v/>
      </c>
      <c r="AH8" s="39">
        <f>IF(O8&gt;0.4,"0.4",O8)</f>
        <v>0</v>
      </c>
      <c r="AJ8" s="39">
        <f>1.8-1.36*(G8*(AH8+S8)+M8*(AH8-Q8))^0.15-0.01*(6.14-G8)*((I8+0.5*K8)*AK8)^0.5</f>
        <v>1.8</v>
      </c>
      <c r="AK8" s="39">
        <f>IF(MAX(U8,W8)&lt;=0.9,MAX(U8,W8),"0.9")</f>
        <v>0</v>
      </c>
      <c r="AL8" s="39">
        <f>IF((G8+M8)&gt;=3,AM8,AN8)</f>
        <v>1.8</v>
      </c>
      <c r="AM8" s="39">
        <f>1.8-1.47*(G8+M8)^0.08</f>
        <v>1.8</v>
      </c>
      <c r="AN8" s="39">
        <f>1.8-1.36*(G8+M8)^0.15</f>
        <v>1.8</v>
      </c>
      <c r="AO8" s="144" t="str">
        <f>IF(Y8="","",AA8*Y8)</f>
        <v/>
      </c>
    </row>
    <row r="9" spans="1:43" s="39" customFormat="1" ht="20.100000000000001" customHeight="1" x14ac:dyDescent="0.25">
      <c r="A9" s="472"/>
      <c r="B9" s="354"/>
      <c r="C9" s="354"/>
      <c r="D9" s="319"/>
      <c r="E9" s="473"/>
      <c r="F9" s="474"/>
      <c r="G9" s="466"/>
      <c r="H9" s="467"/>
      <c r="I9" s="466"/>
      <c r="J9" s="467"/>
      <c r="K9" s="466"/>
      <c r="L9" s="467"/>
      <c r="M9" s="466"/>
      <c r="N9" s="467"/>
      <c r="O9" s="466"/>
      <c r="P9" s="467"/>
      <c r="Q9" s="466"/>
      <c r="R9" s="467"/>
      <c r="S9" s="466"/>
      <c r="T9" s="467"/>
      <c r="U9" s="466"/>
      <c r="V9" s="467"/>
      <c r="W9" s="466"/>
      <c r="X9" s="467"/>
      <c r="Y9" s="470" t="str">
        <f>IF(AE9=TRUE,1.8,IF(Q9="","",IF(IF(AG9="(10)",AJ9,AL9)&lt;0.05,"0.05",IF(AG9="(10)",AJ9,AL9))))</f>
        <v/>
      </c>
      <c r="Z9" s="471"/>
      <c r="AA9" s="468">
        <v>1</v>
      </c>
      <c r="AB9" s="469"/>
      <c r="AE9" s="167" t="b">
        <v>0</v>
      </c>
      <c r="AF9" s="143">
        <v>1.8</v>
      </c>
      <c r="AG9" s="54" t="str">
        <f>IF(Q9="","",IF(-1&lt;=Q9,"(10)",IF(G9+M9&gt;=3,"(12)１","(12)２")))</f>
        <v/>
      </c>
      <c r="AH9" s="39">
        <f>IF(O9&gt;0.4,"0.4",O9)</f>
        <v>0</v>
      </c>
      <c r="AJ9" s="39">
        <f>1.8-1.36*(G9*(AH9+S9)+M9*(AH9-Q9))^0.15-0.01*(6.14-G9)*((I9+0.5*K9)*AK9)^0.5</f>
        <v>1.8</v>
      </c>
      <c r="AK9" s="39">
        <f>IF(MAX(U9,W9)&lt;=0.9,MAX(U9,W9),"0.9")</f>
        <v>0</v>
      </c>
      <c r="AL9" s="39">
        <f>IF((G9+M9)&gt;=3,AM9,AN9)</f>
        <v>1.8</v>
      </c>
      <c r="AM9" s="39">
        <f>1.8-1.47*(G9+M9)^0.08</f>
        <v>1.8</v>
      </c>
      <c r="AN9" s="39">
        <f>1.8-1.36*(G9+M9)^0.15</f>
        <v>1.8</v>
      </c>
      <c r="AO9" s="144" t="str">
        <f>IF(Y9="","",AA9*Y9)</f>
        <v/>
      </c>
    </row>
    <row r="10" spans="1:43" s="39" customFormat="1" ht="20.100000000000001" customHeight="1" thickBot="1" x14ac:dyDescent="0.3">
      <c r="A10" s="450"/>
      <c r="B10" s="451"/>
      <c r="C10" s="451"/>
      <c r="D10" s="328"/>
      <c r="E10" s="452"/>
      <c r="F10" s="453"/>
      <c r="G10" s="440"/>
      <c r="H10" s="441"/>
      <c r="I10" s="440"/>
      <c r="J10" s="441"/>
      <c r="K10" s="440"/>
      <c r="L10" s="441"/>
      <c r="M10" s="440"/>
      <c r="N10" s="441"/>
      <c r="O10" s="440"/>
      <c r="P10" s="441"/>
      <c r="Q10" s="440"/>
      <c r="R10" s="441"/>
      <c r="S10" s="440"/>
      <c r="T10" s="441"/>
      <c r="U10" s="440"/>
      <c r="V10" s="441"/>
      <c r="W10" s="440"/>
      <c r="X10" s="441"/>
      <c r="Y10" s="444" t="str">
        <f>IF(AE10=TRUE,1.8,IF(Q10="","",IF(IF(AG10="(10)",AJ10,AL10)&lt;0.05,"0.05",IF(AG10="(10)",AJ10,AL10))))</f>
        <v/>
      </c>
      <c r="Z10" s="445"/>
      <c r="AA10" s="442">
        <v>1</v>
      </c>
      <c r="AB10" s="443"/>
      <c r="AE10" s="167" t="b">
        <v>0</v>
      </c>
      <c r="AF10" s="143">
        <v>1.8</v>
      </c>
      <c r="AG10" s="54" t="str">
        <f>IF(Q10="","",IF(-1&lt;=Q10,"(10)",IF(G10+M10&gt;=3,"(12)１","(12)２")))</f>
        <v/>
      </c>
      <c r="AH10" s="39">
        <f>IF(O10&gt;0.4,"0.4",O10)</f>
        <v>0</v>
      </c>
      <c r="AJ10" s="39">
        <f>1.8-1.36*(G10*(AH10+S10)+M10*(AH10-Q10))^0.15-0.01*(6.14-G10)*((I10+0.5*K10)*AK10)^0.5</f>
        <v>1.8</v>
      </c>
      <c r="AK10" s="39">
        <f>IF(MAX(U10,W10)&lt;=0.9,MAX(U10,W10),"0.9")</f>
        <v>0</v>
      </c>
      <c r="AL10" s="39">
        <f>IF((G10+M10)&gt;=3,AM10,AN10)</f>
        <v>1.8</v>
      </c>
      <c r="AM10" s="39">
        <f>1.8-1.47*(G10+M10)^0.08</f>
        <v>1.8</v>
      </c>
      <c r="AN10" s="39">
        <f>1.8-1.36*(G10+M10)^0.15</f>
        <v>1.8</v>
      </c>
      <c r="AO10" s="144" t="str">
        <f>IF(Y10="","",AA10*Y10)</f>
        <v/>
      </c>
    </row>
    <row r="11" spans="1:43" s="39" customFormat="1" ht="20.100000000000001" customHeight="1" x14ac:dyDescent="0.25">
      <c r="A11" s="39" t="s">
        <v>16</v>
      </c>
    </row>
    <row r="12" spans="1:43" s="39" customFormat="1" ht="20.100000000000001" customHeight="1" x14ac:dyDescent="0.25">
      <c r="A12" s="39" t="s">
        <v>287</v>
      </c>
    </row>
    <row r="13" spans="1:43" s="39" customFormat="1" ht="20.100000000000001" customHeight="1" x14ac:dyDescent="0.25">
      <c r="A13" s="39" t="s">
        <v>286</v>
      </c>
    </row>
    <row r="14" spans="1:43" s="39" customFormat="1" ht="20.100000000000001" customHeight="1" x14ac:dyDescent="0.25"/>
    <row r="15" spans="1:43" s="39" customFormat="1" ht="20.100000000000001" customHeight="1" thickBot="1" x14ac:dyDescent="0.3">
      <c r="A15" s="37" t="s">
        <v>275</v>
      </c>
      <c r="B15" s="140"/>
      <c r="C15" s="140"/>
      <c r="D15" s="140"/>
      <c r="E15" s="140"/>
      <c r="F15" s="140"/>
      <c r="G15" s="140"/>
      <c r="H15" s="140"/>
      <c r="I15" s="141"/>
      <c r="J15" s="141"/>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row>
    <row r="16" spans="1:43" s="39" customFormat="1" ht="20.100000000000001" customHeight="1" x14ac:dyDescent="0.25">
      <c r="A16" s="499" t="s">
        <v>83</v>
      </c>
      <c r="B16" s="500"/>
      <c r="C16" s="500"/>
      <c r="D16" s="501"/>
      <c r="E16" s="488" t="s">
        <v>82</v>
      </c>
      <c r="F16" s="505"/>
      <c r="G16" s="484" t="s">
        <v>7</v>
      </c>
      <c r="H16" s="485"/>
      <c r="I16" s="484" t="s">
        <v>8</v>
      </c>
      <c r="J16" s="485"/>
      <c r="K16" s="484" t="s">
        <v>9</v>
      </c>
      <c r="L16" s="485"/>
      <c r="M16" s="484" t="s">
        <v>10</v>
      </c>
      <c r="N16" s="485"/>
      <c r="O16" s="484" t="s">
        <v>11</v>
      </c>
      <c r="P16" s="485"/>
      <c r="Q16" s="484" t="s">
        <v>12</v>
      </c>
      <c r="R16" s="485"/>
      <c r="S16" s="484" t="s">
        <v>13</v>
      </c>
      <c r="T16" s="485"/>
      <c r="U16" s="484" t="s">
        <v>14</v>
      </c>
      <c r="V16" s="485"/>
      <c r="W16" s="484" t="s">
        <v>15</v>
      </c>
      <c r="X16" s="485"/>
      <c r="Y16" s="492" t="s">
        <v>80</v>
      </c>
      <c r="Z16" s="493"/>
      <c r="AA16" s="488" t="s">
        <v>81</v>
      </c>
      <c r="AB16" s="489"/>
      <c r="AC16" s="64"/>
      <c r="AD16" s="64"/>
      <c r="AE16" s="64"/>
      <c r="AF16" s="64"/>
      <c r="AG16" s="64"/>
      <c r="AH16" s="64"/>
      <c r="AI16" s="64"/>
      <c r="AJ16" s="496" t="s">
        <v>1</v>
      </c>
      <c r="AK16" s="496"/>
      <c r="AL16" s="496"/>
      <c r="AM16" s="496"/>
      <c r="AN16" s="496"/>
      <c r="AO16" s="64"/>
      <c r="AP16" s="64"/>
      <c r="AQ16" s="64"/>
    </row>
    <row r="17" spans="1:43" s="39" customFormat="1" ht="20.100000000000001" customHeight="1" thickBot="1" x14ac:dyDescent="0.3">
      <c r="A17" s="502"/>
      <c r="B17" s="503"/>
      <c r="C17" s="503"/>
      <c r="D17" s="504"/>
      <c r="E17" s="490"/>
      <c r="F17" s="506"/>
      <c r="G17" s="486"/>
      <c r="H17" s="487"/>
      <c r="I17" s="486"/>
      <c r="J17" s="487"/>
      <c r="K17" s="486"/>
      <c r="L17" s="487"/>
      <c r="M17" s="486"/>
      <c r="N17" s="487"/>
      <c r="O17" s="486"/>
      <c r="P17" s="487"/>
      <c r="Q17" s="486"/>
      <c r="R17" s="487"/>
      <c r="S17" s="486"/>
      <c r="T17" s="487" t="b">
        <v>1</v>
      </c>
      <c r="U17" s="486"/>
      <c r="V17" s="487"/>
      <c r="W17" s="486"/>
      <c r="X17" s="487"/>
      <c r="Y17" s="494"/>
      <c r="Z17" s="495"/>
      <c r="AA17" s="490"/>
      <c r="AB17" s="491"/>
      <c r="AC17" s="64"/>
      <c r="AD17" s="64"/>
      <c r="AE17" s="54" t="s">
        <v>84</v>
      </c>
      <c r="AF17" s="54" t="b">
        <v>1</v>
      </c>
      <c r="AG17" s="54" t="s">
        <v>85</v>
      </c>
      <c r="AH17" s="54" t="s">
        <v>17</v>
      </c>
      <c r="AI17" s="54"/>
      <c r="AJ17" s="142" t="s">
        <v>88</v>
      </c>
      <c r="AK17" s="54" t="s">
        <v>18</v>
      </c>
      <c r="AL17" s="142" t="s">
        <v>89</v>
      </c>
      <c r="AM17" s="142" t="s">
        <v>87</v>
      </c>
      <c r="AN17" s="142" t="s">
        <v>86</v>
      </c>
      <c r="AO17" s="54" t="s">
        <v>90</v>
      </c>
      <c r="AP17" s="54" t="s">
        <v>91</v>
      </c>
      <c r="AQ17" s="54" t="s">
        <v>92</v>
      </c>
    </row>
    <row r="18" spans="1:43" s="39" customFormat="1" ht="20.100000000000001" customHeight="1" x14ac:dyDescent="0.25">
      <c r="A18" s="482"/>
      <c r="B18" s="483"/>
      <c r="C18" s="483"/>
      <c r="D18" s="351"/>
      <c r="E18" s="497"/>
      <c r="F18" s="498"/>
      <c r="G18" s="475"/>
      <c r="H18" s="476"/>
      <c r="I18" s="475"/>
      <c r="J18" s="476"/>
      <c r="K18" s="475"/>
      <c r="L18" s="476"/>
      <c r="M18" s="475"/>
      <c r="N18" s="476"/>
      <c r="O18" s="475"/>
      <c r="P18" s="476"/>
      <c r="Q18" s="475"/>
      <c r="R18" s="476"/>
      <c r="S18" s="475"/>
      <c r="T18" s="476"/>
      <c r="U18" s="475"/>
      <c r="V18" s="476"/>
      <c r="W18" s="475"/>
      <c r="X18" s="476"/>
      <c r="Y18" s="479">
        <f>IF(AE18=TRUE,1.8,IF(Q18="","",IF(IF(AG18="(10)",AJ18,AL18)&lt;0.05,"0.05",IF(AG18="(10)",AJ18,AL18))))</f>
        <v>1.8</v>
      </c>
      <c r="Z18" s="480"/>
      <c r="AA18" s="477">
        <v>1</v>
      </c>
      <c r="AB18" s="478"/>
      <c r="AE18" s="167" t="b">
        <v>1</v>
      </c>
      <c r="AF18" s="143">
        <v>1.8</v>
      </c>
      <c r="AG18" s="54" t="str">
        <f>IF(Q18="","",IF(-1&lt;=Q18,"(10)",IF(G18+M18&gt;=3,"(12)１","(12)２")))</f>
        <v/>
      </c>
      <c r="AH18" s="39">
        <f>IF(O18&gt;0.4,"0.4",O18)</f>
        <v>0</v>
      </c>
      <c r="AJ18" s="72">
        <f>1.8-1.36*(G18*(AH18+S18)+M18*(AH18-Q18))^0.15-0.01*(6.14-G18)*((I18+0.5*K18)*AK18)^0.5</f>
        <v>1.8</v>
      </c>
      <c r="AK18" s="39">
        <f>IF(MAX(U18,W18)&lt;=0.9,MAX(U18,W18),"0.9")</f>
        <v>0</v>
      </c>
      <c r="AL18" s="39">
        <f>IF((G18+M18)&gt;=3,AM18,AN18)</f>
        <v>1.8</v>
      </c>
      <c r="AM18" s="39">
        <f>1.8-1.47*(G18+M18)^0.08</f>
        <v>1.8</v>
      </c>
      <c r="AN18" s="39">
        <f>1.8-1.36*(G18+M18)^0.15</f>
        <v>1.8</v>
      </c>
      <c r="AO18" s="144">
        <f>IF(Y18="","",AA18*Y18)</f>
        <v>1.8</v>
      </c>
      <c r="AP18" s="145">
        <f>MAX(AO18:AO22)</f>
        <v>1.8</v>
      </c>
      <c r="AQ18" s="39">
        <f>MATCH(AP18,AO18:AO22,0)</f>
        <v>1</v>
      </c>
    </row>
    <row r="19" spans="1:43" s="39" customFormat="1" ht="20.100000000000001" customHeight="1" x14ac:dyDescent="0.25">
      <c r="A19" s="472"/>
      <c r="B19" s="354"/>
      <c r="C19" s="354"/>
      <c r="D19" s="319"/>
      <c r="E19" s="473"/>
      <c r="F19" s="474"/>
      <c r="G19" s="466"/>
      <c r="H19" s="467"/>
      <c r="I19" s="466"/>
      <c r="J19" s="467"/>
      <c r="K19" s="466"/>
      <c r="L19" s="467"/>
      <c r="M19" s="466"/>
      <c r="N19" s="467"/>
      <c r="O19" s="466"/>
      <c r="P19" s="467"/>
      <c r="Q19" s="466"/>
      <c r="R19" s="467"/>
      <c r="S19" s="466"/>
      <c r="T19" s="467"/>
      <c r="U19" s="466"/>
      <c r="V19" s="467"/>
      <c r="W19" s="466"/>
      <c r="X19" s="467"/>
      <c r="Y19" s="481" t="str">
        <f>IF(AE19=TRUE,1.8,IF(Q19="","",IF(IF(AG19="(10)",AJ19,AL19)&lt;0.05,"0.05",IF(AG19="(10)",AJ19,AL19))))</f>
        <v/>
      </c>
      <c r="Z19" s="470"/>
      <c r="AA19" s="468">
        <v>1</v>
      </c>
      <c r="AB19" s="469"/>
      <c r="AE19" s="167" t="b">
        <v>0</v>
      </c>
      <c r="AF19" s="143">
        <v>1.8</v>
      </c>
      <c r="AG19" s="54" t="str">
        <f t="shared" ref="AG19:AG22" si="0">IF(Q19="","",IF(-1&lt;=Q19,"(10)",IF(G19+M19&gt;=3,"(12)１","(12)２")))</f>
        <v/>
      </c>
      <c r="AH19" s="39">
        <f>IF(O19&gt;0.4,"0.4",O19)</f>
        <v>0</v>
      </c>
      <c r="AJ19" s="39">
        <f>1.8-1.36*(G19*(AH19+S19)+M19*(AH19-Q19))^0.15-0.01*(6.14-G19)*((I19+0.5*K19)*AK19)^0.5</f>
        <v>1.8</v>
      </c>
      <c r="AK19" s="39">
        <f>IF(MAX(U19,W19)&lt;=0.9,MAX(U19,W19),"0.9")</f>
        <v>0</v>
      </c>
      <c r="AL19" s="39">
        <f>IF((G19+M19)&gt;=3,AM19,AN19)</f>
        <v>1.8</v>
      </c>
      <c r="AM19" s="39">
        <f>1.8-1.47*(G19+M19)^0.08</f>
        <v>1.8</v>
      </c>
      <c r="AN19" s="39">
        <f>1.8-1.36*(G19+M19)^0.15</f>
        <v>1.8</v>
      </c>
      <c r="AO19" s="144" t="str">
        <f>IF(Y19="","",AA19*Y19)</f>
        <v/>
      </c>
    </row>
    <row r="20" spans="1:43" s="39" customFormat="1" ht="20.100000000000001" customHeight="1" x14ac:dyDescent="0.25">
      <c r="A20" s="472"/>
      <c r="B20" s="354"/>
      <c r="C20" s="354"/>
      <c r="D20" s="319"/>
      <c r="E20" s="473"/>
      <c r="F20" s="474"/>
      <c r="G20" s="466"/>
      <c r="H20" s="467"/>
      <c r="I20" s="466"/>
      <c r="J20" s="467"/>
      <c r="K20" s="466"/>
      <c r="L20" s="467"/>
      <c r="M20" s="466"/>
      <c r="N20" s="467"/>
      <c r="O20" s="466"/>
      <c r="P20" s="467"/>
      <c r="Q20" s="466"/>
      <c r="R20" s="467"/>
      <c r="S20" s="466"/>
      <c r="T20" s="467"/>
      <c r="U20" s="466"/>
      <c r="V20" s="467"/>
      <c r="W20" s="466"/>
      <c r="X20" s="467"/>
      <c r="Y20" s="470" t="str">
        <f>IF(AE20=TRUE,1.8,IF(Q20="","",IF(IF(AG20="(10)",AJ20,AL20)&lt;0.05,"0.05",IF(AG20="(10)",AJ20,AL20))))</f>
        <v/>
      </c>
      <c r="Z20" s="471"/>
      <c r="AA20" s="468">
        <v>1</v>
      </c>
      <c r="AB20" s="469"/>
      <c r="AE20" s="167" t="b">
        <v>0</v>
      </c>
      <c r="AF20" s="143">
        <v>1.8</v>
      </c>
      <c r="AG20" s="54" t="str">
        <f t="shared" si="0"/>
        <v/>
      </c>
      <c r="AH20" s="39">
        <f>IF(O20&gt;0.4,"0.4",O20)</f>
        <v>0</v>
      </c>
      <c r="AJ20" s="39">
        <f>1.8-1.36*(G20*(AH20+S20)+M20*(AH20-Q20))^0.15-0.01*(6.14-G20)*((I20+0.5*K20)*AK20)^0.5</f>
        <v>1.8</v>
      </c>
      <c r="AK20" s="39">
        <f>IF(MAX(U20,W20)&lt;=0.9,MAX(U20,W20),"0.9")</f>
        <v>0</v>
      </c>
      <c r="AL20" s="39">
        <f>IF((G20+M20)&gt;=3,AM20,AN20)</f>
        <v>1.8</v>
      </c>
      <c r="AM20" s="39">
        <f>1.8-1.47*(G20+M20)^0.08</f>
        <v>1.8</v>
      </c>
      <c r="AN20" s="39">
        <f>1.8-1.36*(G20+M20)^0.15</f>
        <v>1.8</v>
      </c>
      <c r="AO20" s="144" t="str">
        <f>IF(Y20="","",AA20*Y20)</f>
        <v/>
      </c>
    </row>
    <row r="21" spans="1:43" s="39" customFormat="1" ht="20.100000000000001" customHeight="1" x14ac:dyDescent="0.25">
      <c r="A21" s="472"/>
      <c r="B21" s="354"/>
      <c r="C21" s="354"/>
      <c r="D21" s="319"/>
      <c r="E21" s="473"/>
      <c r="F21" s="474"/>
      <c r="G21" s="466"/>
      <c r="H21" s="467"/>
      <c r="I21" s="466"/>
      <c r="J21" s="467"/>
      <c r="K21" s="466"/>
      <c r="L21" s="467"/>
      <c r="M21" s="466"/>
      <c r="N21" s="467"/>
      <c r="O21" s="466"/>
      <c r="P21" s="467"/>
      <c r="Q21" s="466"/>
      <c r="R21" s="467"/>
      <c r="S21" s="466"/>
      <c r="T21" s="467"/>
      <c r="U21" s="466"/>
      <c r="V21" s="467"/>
      <c r="W21" s="466"/>
      <c r="X21" s="467"/>
      <c r="Y21" s="470" t="str">
        <f>IF(AE21=TRUE,1.8,IF(Q21="","",IF(IF(AG21="(10)",AJ21,AL21)&lt;0.05,"0.05",IF(AG21="(10)",AJ21,AL21))))</f>
        <v/>
      </c>
      <c r="Z21" s="471"/>
      <c r="AA21" s="468">
        <v>1</v>
      </c>
      <c r="AB21" s="469"/>
      <c r="AE21" s="167" t="b">
        <v>0</v>
      </c>
      <c r="AF21" s="143">
        <v>1.8</v>
      </c>
      <c r="AG21" s="54" t="str">
        <f t="shared" si="0"/>
        <v/>
      </c>
      <c r="AH21" s="39">
        <f>IF(O21&gt;0.4,"0.4",O21)</f>
        <v>0</v>
      </c>
      <c r="AJ21" s="39">
        <f>1.8-1.36*(G21*(AH21+S21)+M21*(AH21-Q21))^0.15-0.01*(6.14-G21)*((I21+0.5*K21)*AK21)^0.5</f>
        <v>1.8</v>
      </c>
      <c r="AK21" s="39">
        <f>IF(MAX(U21,W21)&lt;=0.9,MAX(U21,W21),"0.9")</f>
        <v>0</v>
      </c>
      <c r="AL21" s="39">
        <f>IF((G21+M21)&gt;=3,AM21,AN21)</f>
        <v>1.8</v>
      </c>
      <c r="AM21" s="39">
        <f>1.8-1.47*(G21+M21)^0.08</f>
        <v>1.8</v>
      </c>
      <c r="AN21" s="39">
        <f>1.8-1.36*(G21+M21)^0.15</f>
        <v>1.8</v>
      </c>
      <c r="AO21" s="144" t="str">
        <f>IF(Y21="","",AA21*Y21)</f>
        <v/>
      </c>
    </row>
    <row r="22" spans="1:43" s="39" customFormat="1" ht="20.100000000000001" customHeight="1" thickBot="1" x14ac:dyDescent="0.3">
      <c r="A22" s="450"/>
      <c r="B22" s="451"/>
      <c r="C22" s="451"/>
      <c r="D22" s="328"/>
      <c r="E22" s="452"/>
      <c r="F22" s="453"/>
      <c r="G22" s="440"/>
      <c r="H22" s="441"/>
      <c r="I22" s="440"/>
      <c r="J22" s="441"/>
      <c r="K22" s="440"/>
      <c r="L22" s="441"/>
      <c r="M22" s="440"/>
      <c r="N22" s="441"/>
      <c r="O22" s="440"/>
      <c r="P22" s="441"/>
      <c r="Q22" s="440"/>
      <c r="R22" s="441"/>
      <c r="S22" s="440"/>
      <c r="T22" s="441"/>
      <c r="U22" s="440"/>
      <c r="V22" s="441"/>
      <c r="W22" s="440"/>
      <c r="X22" s="441"/>
      <c r="Y22" s="444" t="str">
        <f>IF(AE22=TRUE,1.8,IF(Q22="","",IF(IF(AG22="(10)",AJ22,AL22)&lt;0.05,"0.05",IF(AG22="(10)",AJ22,AL22))))</f>
        <v/>
      </c>
      <c r="Z22" s="445"/>
      <c r="AA22" s="442">
        <v>1</v>
      </c>
      <c r="AB22" s="443"/>
      <c r="AE22" s="167" t="b">
        <v>0</v>
      </c>
      <c r="AF22" s="143">
        <v>1.8</v>
      </c>
      <c r="AG22" s="54" t="str">
        <f t="shared" si="0"/>
        <v/>
      </c>
      <c r="AH22" s="39">
        <f>IF(O22&gt;0.4,"0.4",O22)</f>
        <v>0</v>
      </c>
      <c r="AJ22" s="39">
        <f>1.8-1.36*(G22*(AH22+S22)+M22*(AH22-Q22))^0.15-0.01*(6.14-G22)*((I22+0.5*K22)*AK22)^0.5</f>
        <v>1.8</v>
      </c>
      <c r="AK22" s="39">
        <f>IF(MAX(U22,W22)&lt;=0.9,MAX(U22,W22),"0.9")</f>
        <v>0</v>
      </c>
      <c r="AL22" s="39">
        <f>IF((G22+M22)&gt;=3,AM22,AN22)</f>
        <v>1.8</v>
      </c>
      <c r="AM22" s="39">
        <f>1.8-1.47*(G22+M22)^0.08</f>
        <v>1.8</v>
      </c>
      <c r="AN22" s="39">
        <f>1.8-1.36*(G22+M22)^0.15</f>
        <v>1.8</v>
      </c>
      <c r="AO22" s="144" t="str">
        <f>IF(Y22="","",AA22*Y22)</f>
        <v/>
      </c>
    </row>
    <row r="23" spans="1:43" s="39" customFormat="1" ht="20.100000000000001" customHeight="1" x14ac:dyDescent="0.25">
      <c r="A23" s="39" t="s">
        <v>16</v>
      </c>
    </row>
    <row r="24" spans="1:43" s="39" customFormat="1" ht="20.100000000000001" customHeight="1" x14ac:dyDescent="0.25">
      <c r="A24" s="39" t="s">
        <v>287</v>
      </c>
    </row>
    <row r="25" spans="1:43" s="39" customFormat="1" ht="20.100000000000001" customHeight="1" x14ac:dyDescent="0.25">
      <c r="A25" s="39" t="s">
        <v>286</v>
      </c>
    </row>
    <row r="26" spans="1:43" s="39" customFormat="1" ht="20.100000000000001" customHeight="1" x14ac:dyDescent="0.25"/>
    <row r="27" spans="1:43" s="39" customFormat="1" ht="20.100000000000001" customHeight="1" x14ac:dyDescent="0.25"/>
    <row r="28" spans="1:43" s="39" customFormat="1" ht="20.100000000000001" customHeight="1" x14ac:dyDescent="0.25"/>
    <row r="29" spans="1:43" s="39" customFormat="1" ht="20.100000000000001" customHeight="1" x14ac:dyDescent="0.25"/>
    <row r="30" spans="1:43" s="39" customFormat="1" ht="20.100000000000001" customHeight="1" x14ac:dyDescent="0.25"/>
    <row r="31" spans="1:43" s="39" customFormat="1" ht="20.100000000000001" customHeight="1" x14ac:dyDescent="0.25"/>
    <row r="32" spans="1:43" s="39" customFormat="1" ht="20.100000000000001" customHeight="1" x14ac:dyDescent="0.25"/>
    <row r="33" spans="1:28" s="39" customFormat="1" ht="20.100000000000001" customHeight="1" x14ac:dyDescent="0.25"/>
    <row r="34" spans="1:28" s="39" customFormat="1" ht="20.100000000000001" customHeight="1" x14ac:dyDescent="0.25"/>
    <row r="35" spans="1:28" s="39" customFormat="1" ht="20.100000000000001" customHeight="1" x14ac:dyDescent="0.25"/>
    <row r="36" spans="1:28" s="39" customFormat="1" ht="20.100000000000001" customHeight="1" thickBot="1" x14ac:dyDescent="0.3">
      <c r="A36" s="70" t="s">
        <v>256</v>
      </c>
      <c r="B36" s="72"/>
      <c r="C36" s="72"/>
    </row>
    <row r="37" spans="1:28" s="39" customFormat="1" ht="30" customHeight="1" thickBot="1" x14ac:dyDescent="0.3">
      <c r="A37" s="454" t="s">
        <v>77</v>
      </c>
      <c r="B37" s="455"/>
      <c r="C37" s="455"/>
      <c r="D37" s="455"/>
      <c r="E37" s="456"/>
      <c r="F37" s="460" t="s">
        <v>76</v>
      </c>
      <c r="G37" s="461"/>
      <c r="H37" s="461"/>
      <c r="I37" s="461"/>
      <c r="J37" s="461"/>
      <c r="K37" s="462"/>
    </row>
    <row r="38" spans="1:28" s="64" customFormat="1" ht="30" customHeight="1" x14ac:dyDescent="0.25">
      <c r="A38" s="457" t="s">
        <v>277</v>
      </c>
      <c r="B38" s="458"/>
      <c r="C38" s="458"/>
      <c r="D38" s="458"/>
      <c r="E38" s="459"/>
      <c r="F38" s="463">
        <f>IF(Y6="",0,INDEX(Y6:Z10,AQ6,1))</f>
        <v>1.8</v>
      </c>
      <c r="G38" s="464"/>
      <c r="H38" s="464"/>
      <c r="I38" s="464"/>
      <c r="J38" s="464"/>
      <c r="K38" s="465"/>
      <c r="Y38" s="39"/>
      <c r="Z38" s="39"/>
      <c r="AA38" s="39"/>
      <c r="AB38" s="39"/>
    </row>
    <row r="39" spans="1:28" s="64" customFormat="1" ht="30" customHeight="1" thickBot="1" x14ac:dyDescent="0.3">
      <c r="A39" s="446" t="s">
        <v>276</v>
      </c>
      <c r="B39" s="447"/>
      <c r="C39" s="447"/>
      <c r="D39" s="447"/>
      <c r="E39" s="448"/>
      <c r="F39" s="449">
        <f>IF(Y18="",0,INDEX(Y18:Z22,AQ18,1))</f>
        <v>1.8</v>
      </c>
      <c r="G39" s="248"/>
      <c r="H39" s="248"/>
      <c r="I39" s="248"/>
      <c r="J39" s="248"/>
      <c r="K39" s="249"/>
    </row>
    <row r="40" spans="1:28" s="64" customFormat="1" ht="20.100000000000001" customHeight="1" x14ac:dyDescent="0.25"/>
    <row r="41" spans="1:28" s="64" customFormat="1" ht="20.100000000000001" customHeight="1" x14ac:dyDescent="0.25"/>
    <row r="42" spans="1:28" s="64" customFormat="1" ht="20.100000000000001" customHeight="1" x14ac:dyDescent="0.25"/>
    <row r="43" spans="1:28" s="64" customFormat="1" ht="20.100000000000001" customHeight="1" x14ac:dyDescent="0.25"/>
    <row r="44" spans="1:28" s="64" customFormat="1" ht="20.100000000000001" customHeight="1" x14ac:dyDescent="0.25"/>
    <row r="45" spans="1:28" s="64" customFormat="1" ht="20.100000000000001" customHeight="1" x14ac:dyDescent="0.25"/>
    <row r="46" spans="1:28" s="64" customFormat="1" ht="20.100000000000001" customHeight="1" x14ac:dyDescent="0.25"/>
    <row r="47" spans="1:28" s="64" customFormat="1" ht="20.100000000000001" customHeight="1" x14ac:dyDescent="0.25"/>
    <row r="48" spans="1:28" s="64" customFormat="1" ht="20.100000000000001" customHeight="1" x14ac:dyDescent="0.25"/>
    <row r="49" s="64" customFormat="1" ht="20.100000000000001" customHeight="1" x14ac:dyDescent="0.25"/>
    <row r="50" s="64" customFormat="1" ht="20.100000000000001" customHeight="1" x14ac:dyDescent="0.25"/>
    <row r="51" s="64" customFormat="1" ht="20.100000000000001" customHeight="1" x14ac:dyDescent="0.25"/>
    <row r="52" s="64" customFormat="1" ht="20.100000000000001" customHeight="1" x14ac:dyDescent="0.25"/>
    <row r="53" s="64" customFormat="1" ht="20.100000000000001" customHeight="1" x14ac:dyDescent="0.25"/>
    <row r="54" s="64" customFormat="1" ht="20.100000000000001" customHeight="1" x14ac:dyDescent="0.25"/>
    <row r="55" s="64" customFormat="1" ht="20.100000000000001" customHeight="1" x14ac:dyDescent="0.25"/>
    <row r="56" s="64" customFormat="1" ht="20.100000000000001" customHeight="1" x14ac:dyDescent="0.25"/>
    <row r="57" s="64" customFormat="1" ht="20.100000000000001" customHeight="1" x14ac:dyDescent="0.25"/>
    <row r="58" s="64" customFormat="1" ht="20.100000000000001" customHeight="1" x14ac:dyDescent="0.25"/>
    <row r="59" s="64" customFormat="1" ht="20.100000000000001" customHeight="1" x14ac:dyDescent="0.25"/>
    <row r="60" s="64" customFormat="1" ht="20.100000000000001" customHeight="1" x14ac:dyDescent="0.25"/>
    <row r="61" s="64" customFormat="1" ht="20.100000000000001" customHeight="1" x14ac:dyDescent="0.25"/>
    <row r="62" s="64" customFormat="1" ht="20.100000000000001" customHeight="1" x14ac:dyDescent="0.25"/>
    <row r="63" s="64" customFormat="1" ht="20.100000000000001" customHeight="1" x14ac:dyDescent="0.25"/>
    <row r="64" s="64" customFormat="1" ht="20.100000000000001" customHeight="1" x14ac:dyDescent="0.25"/>
    <row r="65" s="64" customFormat="1" ht="20.100000000000001" customHeight="1" x14ac:dyDescent="0.25"/>
    <row r="66" s="64" customFormat="1" ht="20.100000000000001" customHeight="1" x14ac:dyDescent="0.25"/>
    <row r="67" s="64" customFormat="1" ht="20.100000000000001" customHeight="1" x14ac:dyDescent="0.25"/>
    <row r="68" s="64" customFormat="1" ht="20.100000000000001" customHeight="1" x14ac:dyDescent="0.25"/>
    <row r="69" s="64" customFormat="1" ht="20.100000000000001" customHeight="1" x14ac:dyDescent="0.25"/>
    <row r="70" s="64" customFormat="1" ht="20.100000000000001" customHeight="1" x14ac:dyDescent="0.25"/>
    <row r="71" s="64" customFormat="1" ht="20.100000000000001" customHeight="1" x14ac:dyDescent="0.25"/>
    <row r="72" s="64" customFormat="1" ht="20.100000000000001" customHeight="1" x14ac:dyDescent="0.25"/>
    <row r="73" s="64" customFormat="1" ht="20.100000000000001" customHeight="1" x14ac:dyDescent="0.25"/>
    <row r="74" s="64" customFormat="1" ht="20.100000000000001" customHeight="1" x14ac:dyDescent="0.25"/>
    <row r="75" s="64" customFormat="1" ht="20.100000000000001" customHeight="1" x14ac:dyDescent="0.25"/>
    <row r="76" s="64" customFormat="1" ht="20.100000000000001" customHeight="1" x14ac:dyDescent="0.25"/>
    <row r="77" s="64" customFormat="1" ht="20.100000000000001" customHeight="1" x14ac:dyDescent="0.25"/>
    <row r="78" s="64" customFormat="1" ht="20.100000000000001" customHeight="1" x14ac:dyDescent="0.25"/>
    <row r="79" s="64" customFormat="1" ht="20.100000000000001" customHeight="1" x14ac:dyDescent="0.25"/>
    <row r="80" s="64" customFormat="1" ht="20.100000000000001" customHeight="1" x14ac:dyDescent="0.25"/>
    <row r="81" s="64" customFormat="1" ht="20.100000000000001" customHeight="1" x14ac:dyDescent="0.25"/>
    <row r="82" s="64" customFormat="1" ht="20.100000000000001" customHeight="1" x14ac:dyDescent="0.25"/>
    <row r="83" s="64" customFormat="1" ht="20.100000000000001" customHeight="1" x14ac:dyDescent="0.25"/>
    <row r="84" s="64" customFormat="1" ht="20.100000000000001" customHeight="1" x14ac:dyDescent="0.25"/>
    <row r="85" s="64" customFormat="1" ht="20.100000000000001" customHeight="1" x14ac:dyDescent="0.25"/>
    <row r="86" s="64" customFormat="1" ht="20.100000000000001" customHeight="1" x14ac:dyDescent="0.25"/>
    <row r="87" s="64" customFormat="1" ht="20.100000000000001" customHeight="1" x14ac:dyDescent="0.25"/>
    <row r="88" s="64" customFormat="1" ht="20.100000000000001" customHeight="1" x14ac:dyDescent="0.25"/>
    <row r="89" s="64" customFormat="1" ht="20.100000000000001" customHeight="1" x14ac:dyDescent="0.25"/>
    <row r="90" s="64" customFormat="1" ht="20.100000000000001" customHeight="1" x14ac:dyDescent="0.25"/>
    <row r="91" s="64" customFormat="1" ht="20.100000000000001" customHeight="1" x14ac:dyDescent="0.25"/>
    <row r="92" s="64" customFormat="1" ht="20.100000000000001" customHeight="1" x14ac:dyDescent="0.25"/>
    <row r="93" s="64" customFormat="1" ht="20.100000000000001" customHeight="1" x14ac:dyDescent="0.25"/>
    <row r="94" s="64" customFormat="1" ht="20.100000000000001" customHeight="1" x14ac:dyDescent="0.25"/>
    <row r="95" s="64" customFormat="1" ht="20.100000000000001" customHeight="1" x14ac:dyDescent="0.25"/>
    <row r="96" s="64" customFormat="1" ht="20.100000000000001" customHeight="1" x14ac:dyDescent="0.25"/>
    <row r="97" s="64" customFormat="1" ht="20.100000000000001" customHeight="1" x14ac:dyDescent="0.25"/>
    <row r="98" s="64" customFormat="1" ht="20.100000000000001" customHeight="1" x14ac:dyDescent="0.25"/>
    <row r="99" s="64" customFormat="1" ht="20.100000000000001" customHeight="1" x14ac:dyDescent="0.25"/>
    <row r="100" s="64" customFormat="1" ht="20.100000000000001" customHeight="1" x14ac:dyDescent="0.25"/>
    <row r="101" s="64" customFormat="1" ht="20.100000000000001" customHeight="1" x14ac:dyDescent="0.25"/>
    <row r="102" s="64" customFormat="1" ht="20.100000000000001" customHeight="1" x14ac:dyDescent="0.25"/>
    <row r="103" s="64" customFormat="1" ht="20.100000000000001" customHeight="1" x14ac:dyDescent="0.25"/>
    <row r="104" s="64" customFormat="1" ht="20.100000000000001" customHeight="1" x14ac:dyDescent="0.25"/>
    <row r="105" s="64" customFormat="1" ht="20.100000000000001" customHeight="1" x14ac:dyDescent="0.25"/>
    <row r="106" s="64" customFormat="1" ht="20.100000000000001" customHeight="1" x14ac:dyDescent="0.25"/>
    <row r="107" s="64" customFormat="1" ht="20.100000000000001" customHeight="1" x14ac:dyDescent="0.25"/>
    <row r="108" s="64" customFormat="1" ht="20.100000000000001" customHeight="1" x14ac:dyDescent="0.25"/>
    <row r="109" s="64" customFormat="1" ht="20.100000000000001" customHeight="1" x14ac:dyDescent="0.25"/>
    <row r="110" s="64" customFormat="1" ht="20.100000000000001" customHeight="1" x14ac:dyDescent="0.25"/>
    <row r="111" s="64" customFormat="1" ht="20.100000000000001" customHeight="1" x14ac:dyDescent="0.25"/>
    <row r="112" s="64" customFormat="1" ht="20.100000000000001" customHeight="1" x14ac:dyDescent="0.25"/>
    <row r="113" s="64" customFormat="1" ht="20.100000000000001" customHeight="1" x14ac:dyDescent="0.25"/>
    <row r="114" s="64" customFormat="1" ht="20.100000000000001" customHeight="1" x14ac:dyDescent="0.25"/>
    <row r="115" s="64" customFormat="1" ht="20.100000000000001" customHeight="1" x14ac:dyDescent="0.25"/>
    <row r="116" s="64" customFormat="1" ht="20.100000000000001" customHeight="1" x14ac:dyDescent="0.25"/>
    <row r="117" s="64" customFormat="1" ht="20.100000000000001" customHeight="1" x14ac:dyDescent="0.25"/>
    <row r="118" s="64" customFormat="1" ht="20.100000000000001" customHeight="1" x14ac:dyDescent="0.25"/>
    <row r="119" s="64" customFormat="1" ht="20.100000000000001" customHeight="1" x14ac:dyDescent="0.25"/>
    <row r="120" s="64" customFormat="1" ht="20.100000000000001" customHeight="1" x14ac:dyDescent="0.25"/>
    <row r="121" s="64" customFormat="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sheetData>
  <mergeCells count="165">
    <mergeCell ref="AJ4:AN4"/>
    <mergeCell ref="Y6:Z6"/>
    <mergeCell ref="W8:X8"/>
    <mergeCell ref="U7:V7"/>
    <mergeCell ref="W7:X7"/>
    <mergeCell ref="O7:P7"/>
    <mergeCell ref="Q7:R7"/>
    <mergeCell ref="S7:T7"/>
    <mergeCell ref="Y9:Z9"/>
    <mergeCell ref="W9:X9"/>
    <mergeCell ref="U9:V9"/>
    <mergeCell ref="S9:T9"/>
    <mergeCell ref="Q9:R9"/>
    <mergeCell ref="AA9:AB9"/>
    <mergeCell ref="U8:V8"/>
    <mergeCell ref="Y4:Z5"/>
    <mergeCell ref="S4:T5"/>
    <mergeCell ref="AA4:AB5"/>
    <mergeCell ref="Q8:R8"/>
    <mergeCell ref="S8:T8"/>
    <mergeCell ref="O4:P5"/>
    <mergeCell ref="Y8:Z8"/>
    <mergeCell ref="O8:P8"/>
    <mergeCell ref="AA8:AB8"/>
    <mergeCell ref="A16:D17"/>
    <mergeCell ref="E16:F17"/>
    <mergeCell ref="G16:H17"/>
    <mergeCell ref="I16:J17"/>
    <mergeCell ref="AA7:AB7"/>
    <mergeCell ref="A1:AB1"/>
    <mergeCell ref="AA10:AB10"/>
    <mergeCell ref="E4:F5"/>
    <mergeCell ref="E6:F6"/>
    <mergeCell ref="E7:F7"/>
    <mergeCell ref="E8:F8"/>
    <mergeCell ref="E9:F9"/>
    <mergeCell ref="E10:F10"/>
    <mergeCell ref="AA6:AB6"/>
    <mergeCell ref="Q4:R5"/>
    <mergeCell ref="W6:X6"/>
    <mergeCell ref="U6:V6"/>
    <mergeCell ref="S6:T6"/>
    <mergeCell ref="M4:N5"/>
    <mergeCell ref="G4:H5"/>
    <mergeCell ref="I4:J5"/>
    <mergeCell ref="K4:L5"/>
    <mergeCell ref="G10:H10"/>
    <mergeCell ref="I10:J10"/>
    <mergeCell ref="A4:D5"/>
    <mergeCell ref="Y7:Z7"/>
    <mergeCell ref="I8:J8"/>
    <mergeCell ref="G8:H8"/>
    <mergeCell ref="A6:D6"/>
    <mergeCell ref="A7:D7"/>
    <mergeCell ref="O6:P6"/>
    <mergeCell ref="M6:N6"/>
    <mergeCell ref="K6:L6"/>
    <mergeCell ref="I6:J6"/>
    <mergeCell ref="U4:V5"/>
    <mergeCell ref="W4:X5"/>
    <mergeCell ref="K8:L8"/>
    <mergeCell ref="M8:N8"/>
    <mergeCell ref="G7:H7"/>
    <mergeCell ref="Q6:R6"/>
    <mergeCell ref="G6:H6"/>
    <mergeCell ref="M7:N7"/>
    <mergeCell ref="A8:D8"/>
    <mergeCell ref="K7:L7"/>
    <mergeCell ref="I7:J7"/>
    <mergeCell ref="Y10:Z10"/>
    <mergeCell ref="W10:X10"/>
    <mergeCell ref="Q10:R10"/>
    <mergeCell ref="S10:T10"/>
    <mergeCell ref="U10:V10"/>
    <mergeCell ref="O9:P9"/>
    <mergeCell ref="M9:N9"/>
    <mergeCell ref="A10:D10"/>
    <mergeCell ref="A9:D9"/>
    <mergeCell ref="K10:L10"/>
    <mergeCell ref="G9:H9"/>
    <mergeCell ref="E18:F18"/>
    <mergeCell ref="G18:H18"/>
    <mergeCell ref="I18:J18"/>
    <mergeCell ref="K18:L18"/>
    <mergeCell ref="I9:J9"/>
    <mergeCell ref="K9:L9"/>
    <mergeCell ref="M10:N10"/>
    <mergeCell ref="O10:P10"/>
    <mergeCell ref="U16:V17"/>
    <mergeCell ref="W16:X17"/>
    <mergeCell ref="AA16:AB17"/>
    <mergeCell ref="Y16:Z17"/>
    <mergeCell ref="AJ16:AN16"/>
    <mergeCell ref="K16:L17"/>
    <mergeCell ref="M16:N17"/>
    <mergeCell ref="O16:P17"/>
    <mergeCell ref="Q16:R17"/>
    <mergeCell ref="S16:T17"/>
    <mergeCell ref="I20:J20"/>
    <mergeCell ref="K20:L20"/>
    <mergeCell ref="W18:X18"/>
    <mergeCell ref="AA18:AB18"/>
    <mergeCell ref="Y18:Z18"/>
    <mergeCell ref="A19:D19"/>
    <mergeCell ref="E19:F19"/>
    <mergeCell ref="G19:H19"/>
    <mergeCell ref="I19:J19"/>
    <mergeCell ref="K19:L19"/>
    <mergeCell ref="M19:N19"/>
    <mergeCell ref="O19:P19"/>
    <mergeCell ref="Q19:R19"/>
    <mergeCell ref="S19:T19"/>
    <mergeCell ref="U19:V19"/>
    <mergeCell ref="W19:X19"/>
    <mergeCell ref="AA19:AB19"/>
    <mergeCell ref="Y19:Z19"/>
    <mergeCell ref="M18:N18"/>
    <mergeCell ref="O18:P18"/>
    <mergeCell ref="Q18:R18"/>
    <mergeCell ref="S18:T18"/>
    <mergeCell ref="U18:V18"/>
    <mergeCell ref="A18:D18"/>
    <mergeCell ref="W20:X20"/>
    <mergeCell ref="AA20:AB20"/>
    <mergeCell ref="Y20:Z20"/>
    <mergeCell ref="A21:D21"/>
    <mergeCell ref="E21:F21"/>
    <mergeCell ref="G21:H21"/>
    <mergeCell ref="I21:J21"/>
    <mergeCell ref="K21:L21"/>
    <mergeCell ref="M21:N21"/>
    <mergeCell ref="O21:P21"/>
    <mergeCell ref="Q21:R21"/>
    <mergeCell ref="S21:T21"/>
    <mergeCell ref="U21:V21"/>
    <mergeCell ref="W21:X21"/>
    <mergeCell ref="AA21:AB21"/>
    <mergeCell ref="Y21:Z21"/>
    <mergeCell ref="M20:N20"/>
    <mergeCell ref="O20:P20"/>
    <mergeCell ref="Q20:R20"/>
    <mergeCell ref="S20:T20"/>
    <mergeCell ref="U20:V20"/>
    <mergeCell ref="A20:D20"/>
    <mergeCell ref="E20:F20"/>
    <mergeCell ref="G20:H20"/>
    <mergeCell ref="W22:X22"/>
    <mergeCell ref="AA22:AB22"/>
    <mergeCell ref="Y22:Z22"/>
    <mergeCell ref="A39:E39"/>
    <mergeCell ref="F39:K39"/>
    <mergeCell ref="M22:N22"/>
    <mergeCell ref="O22:P22"/>
    <mergeCell ref="Q22:R22"/>
    <mergeCell ref="S22:T22"/>
    <mergeCell ref="U22:V22"/>
    <mergeCell ref="A22:D22"/>
    <mergeCell ref="E22:F22"/>
    <mergeCell ref="G22:H22"/>
    <mergeCell ref="I22:J22"/>
    <mergeCell ref="K22:L22"/>
    <mergeCell ref="A37:E37"/>
    <mergeCell ref="A38:E38"/>
    <mergeCell ref="F37:K37"/>
    <mergeCell ref="F38:K38"/>
  </mergeCells>
  <phoneticPr fontId="2"/>
  <conditionalFormatting sqref="I3:J3">
    <cfRule type="expression" dxfId="3" priority="63" stopIfTrue="1">
      <formula>#REF!=0</formula>
    </cfRule>
  </conditionalFormatting>
  <conditionalFormatting sqref="G6:X10">
    <cfRule type="expression" dxfId="2" priority="3">
      <formula>$AE6=TRUE</formula>
    </cfRule>
  </conditionalFormatting>
  <conditionalFormatting sqref="G18:X22">
    <cfRule type="expression" dxfId="1" priority="1">
      <formula>$AE18=TRUE</formula>
    </cfRule>
  </conditionalFormatting>
  <conditionalFormatting sqref="I15:J15">
    <cfRule type="expression" dxfId="0" priority="2" stopIfTrue="1">
      <formula>#REF!=0</formula>
    </cfRule>
  </conditionalFormatting>
  <dataValidations count="1">
    <dataValidation type="list" allowBlank="1" showInputMessage="1" showErrorMessage="1" sqref="AA6:AB10 AA18:AB22">
      <formula1>"1.0,0.7"</formula1>
    </dataValidation>
  </dataValidations>
  <pageMargins left="0.59055118110236227" right="0.39370078740157483" top="0.98425196850393704" bottom="0.78740157480314965" header="0.31496062992125984" footer="0.39370078740157483"/>
  <pageSetup paperSize="9" scale="90" orientation="portrait" horizontalDpi="300" verticalDpi="300" r:id="rId1"/>
  <headerFooter>
    <oddHeader>&amp;Rver. 1.3 (excel2007)[H28]（未修正）</oddHeader>
  </headerFooter>
  <colBreaks count="1" manualBreakCount="1">
    <brk id="28" max="27" man="1"/>
  </colBreaks>
  <drawing r:id="rId2"/>
  <legacyDrawing r:id="rId3"/>
  <mc:AlternateContent xmlns:mc="http://schemas.openxmlformats.org/markup-compatibility/2006">
    <mc:Choice Requires="x14">
      <controls>
        <mc:AlternateContent xmlns:mc="http://schemas.openxmlformats.org/markup-compatibility/2006">
          <mc:Choice Requires="x14">
            <control shapeId="99332" r:id="rId4" name="Check Box 4">
              <controlPr defaultSize="0" autoFill="0" autoLine="0" autoPict="0">
                <anchor moveWithCells="1">
                  <from>
                    <xdr:col>4</xdr:col>
                    <xdr:colOff>142875</xdr:colOff>
                    <xdr:row>5</xdr:row>
                    <xdr:rowOff>38100</xdr:rowOff>
                  </from>
                  <to>
                    <xdr:col>5</xdr:col>
                    <xdr:colOff>190500</xdr:colOff>
                    <xdr:row>6</xdr:row>
                    <xdr:rowOff>0</xdr:rowOff>
                  </to>
                </anchor>
              </controlPr>
            </control>
          </mc:Choice>
        </mc:AlternateContent>
        <mc:AlternateContent xmlns:mc="http://schemas.openxmlformats.org/markup-compatibility/2006">
          <mc:Choice Requires="x14">
            <control shapeId="99338" r:id="rId5" name="Check Box 10">
              <controlPr defaultSize="0" autoFill="0" autoLine="0" autoPict="0">
                <anchor moveWithCells="1">
                  <from>
                    <xdr:col>4</xdr:col>
                    <xdr:colOff>142875</xdr:colOff>
                    <xdr:row>6</xdr:row>
                    <xdr:rowOff>28575</xdr:rowOff>
                  </from>
                  <to>
                    <xdr:col>5</xdr:col>
                    <xdr:colOff>190500</xdr:colOff>
                    <xdr:row>6</xdr:row>
                    <xdr:rowOff>238125</xdr:rowOff>
                  </to>
                </anchor>
              </controlPr>
            </control>
          </mc:Choice>
        </mc:AlternateContent>
        <mc:AlternateContent xmlns:mc="http://schemas.openxmlformats.org/markup-compatibility/2006">
          <mc:Choice Requires="x14">
            <control shapeId="99340" r:id="rId6" name="Check Box 12">
              <controlPr defaultSize="0" autoFill="0" autoLine="0" autoPict="0">
                <anchor moveWithCells="1">
                  <from>
                    <xdr:col>4</xdr:col>
                    <xdr:colOff>142875</xdr:colOff>
                    <xdr:row>7</xdr:row>
                    <xdr:rowOff>38100</xdr:rowOff>
                  </from>
                  <to>
                    <xdr:col>5</xdr:col>
                    <xdr:colOff>190500</xdr:colOff>
                    <xdr:row>8</xdr:row>
                    <xdr:rowOff>0</xdr:rowOff>
                  </to>
                </anchor>
              </controlPr>
            </control>
          </mc:Choice>
        </mc:AlternateContent>
        <mc:AlternateContent xmlns:mc="http://schemas.openxmlformats.org/markup-compatibility/2006">
          <mc:Choice Requires="x14">
            <control shapeId="99341" r:id="rId7" name="Check Box 13">
              <controlPr defaultSize="0" autoFill="0" autoLine="0" autoPict="0">
                <anchor moveWithCells="1">
                  <from>
                    <xdr:col>4</xdr:col>
                    <xdr:colOff>142875</xdr:colOff>
                    <xdr:row>8</xdr:row>
                    <xdr:rowOff>9525</xdr:rowOff>
                  </from>
                  <to>
                    <xdr:col>5</xdr:col>
                    <xdr:colOff>190500</xdr:colOff>
                    <xdr:row>8</xdr:row>
                    <xdr:rowOff>228600</xdr:rowOff>
                  </to>
                </anchor>
              </controlPr>
            </control>
          </mc:Choice>
        </mc:AlternateContent>
        <mc:AlternateContent xmlns:mc="http://schemas.openxmlformats.org/markup-compatibility/2006">
          <mc:Choice Requires="x14">
            <control shapeId="99343" r:id="rId8" name="Check Box 15">
              <controlPr defaultSize="0" autoFill="0" autoLine="0" autoPict="0">
                <anchor moveWithCells="1">
                  <from>
                    <xdr:col>4</xdr:col>
                    <xdr:colOff>142875</xdr:colOff>
                    <xdr:row>9</xdr:row>
                    <xdr:rowOff>28575</xdr:rowOff>
                  </from>
                  <to>
                    <xdr:col>5</xdr:col>
                    <xdr:colOff>190500</xdr:colOff>
                    <xdr:row>10</xdr:row>
                    <xdr:rowOff>0</xdr:rowOff>
                  </to>
                </anchor>
              </controlPr>
            </control>
          </mc:Choice>
        </mc:AlternateContent>
        <mc:AlternateContent xmlns:mc="http://schemas.openxmlformats.org/markup-compatibility/2006">
          <mc:Choice Requires="x14">
            <control shapeId="99349" r:id="rId9" name="Check Box 21">
              <controlPr defaultSize="0" autoFill="0" autoLine="0" autoPict="0">
                <anchor moveWithCells="1">
                  <from>
                    <xdr:col>4</xdr:col>
                    <xdr:colOff>142875</xdr:colOff>
                    <xdr:row>17</xdr:row>
                    <xdr:rowOff>38100</xdr:rowOff>
                  </from>
                  <to>
                    <xdr:col>5</xdr:col>
                    <xdr:colOff>190500</xdr:colOff>
                    <xdr:row>18</xdr:row>
                    <xdr:rowOff>0</xdr:rowOff>
                  </to>
                </anchor>
              </controlPr>
            </control>
          </mc:Choice>
        </mc:AlternateContent>
        <mc:AlternateContent xmlns:mc="http://schemas.openxmlformats.org/markup-compatibility/2006">
          <mc:Choice Requires="x14">
            <control shapeId="99350" r:id="rId10" name="Check Box 22">
              <controlPr defaultSize="0" autoFill="0" autoLine="0" autoPict="0">
                <anchor moveWithCells="1">
                  <from>
                    <xdr:col>4</xdr:col>
                    <xdr:colOff>142875</xdr:colOff>
                    <xdr:row>18</xdr:row>
                    <xdr:rowOff>28575</xdr:rowOff>
                  </from>
                  <to>
                    <xdr:col>5</xdr:col>
                    <xdr:colOff>190500</xdr:colOff>
                    <xdr:row>18</xdr:row>
                    <xdr:rowOff>238125</xdr:rowOff>
                  </to>
                </anchor>
              </controlPr>
            </control>
          </mc:Choice>
        </mc:AlternateContent>
        <mc:AlternateContent xmlns:mc="http://schemas.openxmlformats.org/markup-compatibility/2006">
          <mc:Choice Requires="x14">
            <control shapeId="99351" r:id="rId11" name="Check Box 23">
              <controlPr defaultSize="0" autoFill="0" autoLine="0" autoPict="0">
                <anchor moveWithCells="1">
                  <from>
                    <xdr:col>4</xdr:col>
                    <xdr:colOff>142875</xdr:colOff>
                    <xdr:row>19</xdr:row>
                    <xdr:rowOff>38100</xdr:rowOff>
                  </from>
                  <to>
                    <xdr:col>5</xdr:col>
                    <xdr:colOff>190500</xdr:colOff>
                    <xdr:row>20</xdr:row>
                    <xdr:rowOff>0</xdr:rowOff>
                  </to>
                </anchor>
              </controlPr>
            </control>
          </mc:Choice>
        </mc:AlternateContent>
        <mc:AlternateContent xmlns:mc="http://schemas.openxmlformats.org/markup-compatibility/2006">
          <mc:Choice Requires="x14">
            <control shapeId="99352" r:id="rId12" name="Check Box 24">
              <controlPr defaultSize="0" autoFill="0" autoLine="0" autoPict="0">
                <anchor moveWithCells="1">
                  <from>
                    <xdr:col>4</xdr:col>
                    <xdr:colOff>142875</xdr:colOff>
                    <xdr:row>20</xdr:row>
                    <xdr:rowOff>9525</xdr:rowOff>
                  </from>
                  <to>
                    <xdr:col>5</xdr:col>
                    <xdr:colOff>190500</xdr:colOff>
                    <xdr:row>20</xdr:row>
                    <xdr:rowOff>228600</xdr:rowOff>
                  </to>
                </anchor>
              </controlPr>
            </control>
          </mc:Choice>
        </mc:AlternateContent>
        <mc:AlternateContent xmlns:mc="http://schemas.openxmlformats.org/markup-compatibility/2006">
          <mc:Choice Requires="x14">
            <control shapeId="99353" r:id="rId13" name="Check Box 25">
              <controlPr defaultSize="0" autoFill="0" autoLine="0" autoPict="0">
                <anchor moveWithCells="1">
                  <from>
                    <xdr:col>4</xdr:col>
                    <xdr:colOff>142875</xdr:colOff>
                    <xdr:row>21</xdr:row>
                    <xdr:rowOff>28575</xdr:rowOff>
                  </from>
                  <to>
                    <xdr:col>5</xdr:col>
                    <xdr:colOff>190500</xdr:colOff>
                    <xdr:row>22</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共通条件・結果</vt:lpstr>
      <vt:lpstr>外皮の入力</vt:lpstr>
      <vt:lpstr>開口部の入力</vt:lpstr>
      <vt:lpstr>土間床等外周の入力</vt:lpstr>
      <vt:lpstr>開口部の入力!Print_Area</vt:lpstr>
      <vt:lpstr>外皮の入力!Print_Area</vt:lpstr>
      <vt:lpstr>共通条件・結果!Print_Area</vt:lpstr>
      <vt:lpstr>土間床等外周の入力!Print_Area</vt:lpstr>
    </vt:vector>
  </TitlesOfParts>
  <Company>評価センター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斎藤　卓三</dc:creator>
  <cp:lastModifiedBy>Hisashi MIURA</cp:lastModifiedBy>
  <cp:lastPrinted>2017-07-07T13:46:46Z</cp:lastPrinted>
  <dcterms:created xsi:type="dcterms:W3CDTF">2001-06-12T05:58:42Z</dcterms:created>
  <dcterms:modified xsi:type="dcterms:W3CDTF">2017-07-07T14:28:35Z</dcterms:modified>
</cp:coreProperties>
</file>