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4\"/>
    </mc:Choice>
  </mc:AlternateContent>
  <xr:revisionPtr revIDLastSave="0" documentId="13_ncr:1_{A734590D-B16C-4BAD-9290-C0BCD474DA49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3" i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I23" i="1"/>
  <c r="I24" i="1"/>
  <c r="I25" i="1"/>
  <c r="I26" i="1"/>
  <c r="I27" i="1"/>
  <c r="I22" i="1"/>
  <c r="O27" i="1"/>
  <c r="O23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<sst xmlns="http://schemas.openxmlformats.org/spreadsheetml/2006/main" count="85" uniqueCount="69">
  <si>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</si>
  <si>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</si>
  <si>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</si>
  <si>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</si>
  <si>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</si>
  <si>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</si>
  <si>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</si>
  <si>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</si>
  <si>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</si>
  <si>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</si>
  <si>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</si>
  <si>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</si>
  <si>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</si>
  <si>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</si>
  <si>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</si>
  <si>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</si>
  <si>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</si>
  <si>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</si>
  <si>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</si>
  <si>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</si>
  <si>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</si>
  <si>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</si>
  <si>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</si>
  <si>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</si>
  <si>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</si>
  <si>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</si>
  <si>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</si>
  <si>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</si>
  <si>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</si>
  <si>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</si>
  <si>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</si>
  <si>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</si>
  <si>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</si>
  <si>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</si>
  <si>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</si>
  <si>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</si>
  <si>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</si>
  <si>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</si>
  <si>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</si>
  <si>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</si>
  <si>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</si>
  <si>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</si>
  <si>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</si>
  <si>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</si>
  <si>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</si>
  <si>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</si>
  <si>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</si>
  <si>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</si>
  <si>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</si>
  <si>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</si>
  <si>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換気回数</t>
    <rPh sb="0" eb="2">
      <t>カンキ</t>
    </rPh>
    <rPh sb="2" eb="4">
      <t>カイスウ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</si>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</sst>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workbookViewId="0">
      <pane xSplit="9" ySplit="22" topLeftCell="J23" activePane="bottomRight" state="frozen"/>
      <selection pane="topRight" activeCell="J1" sqref="J1"/>
      <selection pane="bottomLeft" activeCell="A21" sqref="A21"/>
      <selection pane="bottomRight"/>
    </sheetView>
  </sheetViews>
  <sheetFormatPr defaultRowHeight="18" x14ac:dyDescent="0.45"/>
  <cols>
    <col min="3" max="3" width="20.19921875" bestFit="1" customWidth="1"/>
    <col min="6" max="6" width="14.69921875" bestFit="1" customWidth="1"/>
  </cols>
  <sheetData>
    <row r="1" spans="1:1" x14ac:dyDescent="0.45">
      <c r="A1" t="s">
        <v>42</v>
      </c>
    </row>
    <row r="2" spans="1:1" x14ac:dyDescent="0.45">
      <c r="A2" t="s">
        <v>41</v>
      </c>
    </row>
    <row r="3" spans="1:1" x14ac:dyDescent="0.45">
      <c r="A3" t="s">
        <v>44</v>
      </c>
    </row>
    <row r="4" spans="1:1" x14ac:dyDescent="0.45">
      <c r="A4" t="s">
        <v>43</v>
      </c>
    </row>
    <row r="6" spans="1:1" x14ac:dyDescent="0.45">
      <c r="A6" t="s">
        <v>46</v>
      </c>
    </row>
    <row r="7" spans="1:1" x14ac:dyDescent="0.45">
      <c r="A7" t="s">
        <v>64</v>
      </c>
    </row>
    <row r="8" spans="1:1" x14ac:dyDescent="0.45">
      <c r="A8" t="s">
        <v>65</v>
      </c>
    </row>
    <row r="9" spans="1:1" x14ac:dyDescent="0.45">
      <c r="A9" t="s">
        <v>66</v>
      </c>
    </row>
    <row r="10" spans="1:1" x14ac:dyDescent="0.45">
      <c r="A10" t="s">
        <v>67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48</v>
      </c>
    </row>
    <row r="14" spans="1:1" x14ac:dyDescent="0.45">
      <c r="A14" t="s">
        <v>49</v>
      </c>
    </row>
    <row r="15" spans="1:1" x14ac:dyDescent="0.45">
      <c r="A15" t="s">
        <v>37</v>
      </c>
    </row>
    <row r="17" spans="1:21" x14ac:dyDescent="0.45">
      <c r="A17" t="s">
        <v>45</v>
      </c>
    </row>
    <row r="18" spans="1:21" x14ac:dyDescent="0.45">
      <c r="A18" t="s">
        <v>36</v>
      </c>
    </row>
    <row r="20" spans="1:21" x14ac:dyDescent="0.45">
      <c r="A20" s="8" t="s">
        <v>14</v>
      </c>
      <c r="B20" s="8"/>
      <c r="C20" s="8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9" t="s">
        <v>52</v>
      </c>
      <c r="B21" s="9" t="s">
        <v>53</v>
      </c>
      <c r="C21" s="1" t="s">
        <v>57</v>
      </c>
      <c r="D21" s="7">
        <v>1005</v>
      </c>
      <c r="E21" s="7" t="s">
        <v>56</v>
      </c>
      <c r="F21" s="7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1"/>
      <c r="B22" s="11"/>
      <c r="C22" s="1" t="s">
        <v>58</v>
      </c>
      <c r="D22" s="7">
        <v>1.2</v>
      </c>
      <c r="E22" s="7" t="s">
        <v>54</v>
      </c>
      <c r="F22" s="7"/>
      <c r="H22" s="3" t="s">
        <v>40</v>
      </c>
      <c r="I22" s="1">
        <f>$D$24</f>
        <v>0</v>
      </c>
      <c r="J22" s="1">
        <f>1/4.65-SUM($M22,$N22)</f>
        <v>6.5053763440860057E-2</v>
      </c>
      <c r="K22" s="1">
        <v>3.0410886515065001</v>
      </c>
      <c r="L22" s="1">
        <v>6.0498204394025796</v>
      </c>
      <c r="M22" s="1">
        <f>1/SUM($K22,$L22)</f>
        <v>0.11000000000000014</v>
      </c>
      <c r="N22" s="1">
        <v>0.04</v>
      </c>
      <c r="O22" s="1">
        <f>1/(1/$K22+$J22+$N22)</f>
        <v>2.304766805120797</v>
      </c>
      <c r="P22" s="1">
        <v>1</v>
      </c>
      <c r="Q22" s="6">
        <f ca="1">$I22+($R22-$I22)*SUM($N22,$J22)/SUM($N22,$J22,$M22)</f>
        <v>1.734712590758879</v>
      </c>
      <c r="R22" s="1">
        <f ca="1">($D$31*$K22+$D$32*$L22)/SUM($K22,$L22)</f>
        <v>3.551100492779947</v>
      </c>
      <c r="S22" s="1">
        <f ca="1">($D$31-$Q22)*$K22</f>
        <v>16.350695202848399</v>
      </c>
      <c r="T22" s="1">
        <f ca="1">($D$32-$Q22)*$L22</f>
        <v>0.16192208825219695</v>
      </c>
      <c r="U22" s="1">
        <f ca="1">SUM($S22,$T22)</f>
        <v>16.512617291100597</v>
      </c>
    </row>
    <row r="23" spans="1:21" x14ac:dyDescent="0.45">
      <c r="A23" s="10"/>
      <c r="B23" s="10"/>
      <c r="C23" s="1" t="s">
        <v>59</v>
      </c>
      <c r="D23" s="7">
        <f>$D$21*$D$22</f>
        <v>1206</v>
      </c>
      <c r="E23" s="7" t="s">
        <v>55</v>
      </c>
      <c r="F23" s="7"/>
      <c r="H23" s="4" t="s">
        <v>40</v>
      </c>
      <c r="I23" s="1">
        <f t="shared" ref="I23:I27" si="0">$D$24</f>
        <v>0</v>
      </c>
      <c r="J23" s="1">
        <f>1/4.65-SUM($M23,$N23)</f>
        <v>6.5053763440860057E-2</v>
      </c>
      <c r="K23" s="1">
        <v>3.0410886515065001</v>
      </c>
      <c r="L23" s="1">
        <v>6.0498204394025796</v>
      </c>
      <c r="M23" s="1">
        <f>1/SUM($K23,$L23)</f>
        <v>0.11000000000000014</v>
      </c>
      <c r="N23" s="1">
        <v>0.04</v>
      </c>
      <c r="O23" s="1">
        <f>1/(1/$K23+$J23+$N23)</f>
        <v>2.304766805120797</v>
      </c>
      <c r="P23" s="1">
        <v>1</v>
      </c>
      <c r="Q23" s="6">
        <f ca="1">$I23+($R23-$I23)*SUM($N23,$J23)/SUM($N23,$J23,$M23)</f>
        <v>1.734712590758879</v>
      </c>
      <c r="R23" s="1">
        <f ca="1">($D$31*$K23+$D$32*$L23)/SUM($K23,$L23)</f>
        <v>3.551100492779947</v>
      </c>
      <c r="S23" s="1">
        <f ca="1">($D$31-$Q23)*$K23</f>
        <v>16.350695202848399</v>
      </c>
      <c r="T23" s="1">
        <f ca="1">($D$32-$Q23)*$L23</f>
        <v>0.16192208825219695</v>
      </c>
      <c r="U23" s="1">
        <f ca="1">SUM($S23,$T23)</f>
        <v>16.512617291100597</v>
      </c>
    </row>
    <row r="24" spans="1:21" x14ac:dyDescent="0.45">
      <c r="A24" s="9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4" t="s">
        <v>40</v>
      </c>
      <c r="I24" s="1">
        <f t="shared" si="0"/>
        <v>0</v>
      </c>
      <c r="J24" s="1">
        <f>1/4.65-SUM($M24,$N24)</f>
        <v>6.5053763440860057E-2</v>
      </c>
      <c r="K24" s="1">
        <v>3.0410886515065001</v>
      </c>
      <c r="L24" s="1">
        <v>6.0498204394025796</v>
      </c>
      <c r="M24" s="1">
        <f>1/SUM($K24,$L24)</f>
        <v>0.11000000000000014</v>
      </c>
      <c r="N24" s="1">
        <v>0.04</v>
      </c>
      <c r="O24" s="1">
        <f>1/(1/$K24+$J24+$N24)</f>
        <v>2.304766805120797</v>
      </c>
      <c r="P24" s="1">
        <v>1</v>
      </c>
      <c r="Q24" s="6">
        <f ca="1">$I24+($R24-$I24)*SUM($N24,$J24)/SUM($N24,$J24,$M24)</f>
        <v>1.734712590758879</v>
      </c>
      <c r="R24" s="1">
        <f ca="1">($D$31*$K24+$D$32*$L24)/SUM($K24,$L24)</f>
        <v>3.551100492779947</v>
      </c>
      <c r="S24" s="1">
        <f ca="1">($D$31-$Q24)*$K24</f>
        <v>16.350695202848399</v>
      </c>
      <c r="T24" s="1">
        <f ca="1">($D$32-$Q24)*$L24</f>
        <v>0.16192208825219695</v>
      </c>
      <c r="U24" s="1">
        <f ca="1">SUM($S24,$T24)</f>
        <v>16.512617291100597</v>
      </c>
    </row>
    <row r="25" spans="1:21" x14ac:dyDescent="0.45">
      <c r="A25" s="11"/>
      <c r="B25" s="9" t="s">
        <v>19</v>
      </c>
      <c r="C25" s="1" t="s">
        <v>50</v>
      </c>
      <c r="D25" s="1">
        <v>2.7799999999999998E-4</v>
      </c>
      <c r="E25" s="7" t="s">
        <v>51</v>
      </c>
      <c r="F25" s="1" t="s">
        <v>68</v>
      </c>
      <c r="H25" s="4" t="s">
        <v>40</v>
      </c>
      <c r="I25" s="1">
        <f t="shared" si="0"/>
        <v>0</v>
      </c>
      <c r="J25" s="1">
        <f>1/4.65-SUM($M25,$N25)</f>
        <v>6.5053763440860057E-2</v>
      </c>
      <c r="K25" s="1">
        <v>3.0410886515065001</v>
      </c>
      <c r="L25" s="1">
        <v>6.0498204394025796</v>
      </c>
      <c r="M25" s="1">
        <f>1/SUM($K25,$L25)</f>
        <v>0.11000000000000014</v>
      </c>
      <c r="N25" s="1">
        <v>0.04</v>
      </c>
      <c r="O25" s="1">
        <f>1/(1/$K25+$J25+$N25)</f>
        <v>2.304766805120797</v>
      </c>
      <c r="P25" s="1">
        <v>1</v>
      </c>
      <c r="Q25" s="6">
        <f ca="1">$I25+($R25-$I25)*SUM($N25,$J25)/SUM($N25,$J25,$M25)</f>
        <v>1.734712590758879</v>
      </c>
      <c r="R25" s="1">
        <f ca="1">($D$31*$K25+$D$32*$L25)/SUM($K25,$L25)</f>
        <v>3.551100492779947</v>
      </c>
      <c r="S25" s="1">
        <f ca="1">($D$31-$Q25)*$K25</f>
        <v>16.350695202848399</v>
      </c>
      <c r="T25" s="1">
        <f ca="1">($D$32-$Q25)*$L25</f>
        <v>0.16192208825219695</v>
      </c>
      <c r="U25" s="1">
        <f ca="1">SUM($S25,$T25)</f>
        <v>16.512617291100597</v>
      </c>
    </row>
    <row r="26" spans="1:21" x14ac:dyDescent="0.45">
      <c r="A26" s="11"/>
      <c r="B26" s="11"/>
      <c r="C26" s="1" t="s">
        <v>6</v>
      </c>
      <c r="D26" s="1">
        <f>SUMPRODUCT($O$22:$O$27,$P$22:$P$27)+$D$23*$D$25</f>
        <v>14.060569027105478</v>
      </c>
      <c r="E26" s="2" t="s">
        <v>7</v>
      </c>
      <c r="F26" s="1"/>
      <c r="H26" s="3" t="s">
        <v>34</v>
      </c>
      <c r="I26" s="1">
        <f t="shared" si="0"/>
        <v>0</v>
      </c>
      <c r="J26" s="1">
        <f>0.012/0.16</f>
        <v>7.4999999999999997E-2</v>
      </c>
      <c r="K26" s="1">
        <v>3.0410886515065001</v>
      </c>
      <c r="L26" s="1">
        <v>6.0498204394025796</v>
      </c>
      <c r="M26" s="1">
        <f>1/SUM($K26,$L26)</f>
        <v>0.11000000000000014</v>
      </c>
      <c r="N26" s="1">
        <v>0.04</v>
      </c>
      <c r="O26" s="1">
        <f>1/(1/$K26+$J26+$N26)</f>
        <v>2.2531169033111458</v>
      </c>
      <c r="P26" s="1">
        <v>1</v>
      </c>
      <c r="Q26" s="6">
        <f ca="1">$I26+($R26-$I26)*SUM($N26,$J26)/SUM($N26,$J26,$M26)</f>
        <v>1.8150069185695092</v>
      </c>
      <c r="R26" s="1">
        <f ca="1">($D$31*$K26+$D$32*$L26)/SUM($K26,$L26)</f>
        <v>3.551100492779947</v>
      </c>
      <c r="S26" s="1">
        <f ca="1">($D$31-$Q26)*$K26</f>
        <v>16.10651303376315</v>
      </c>
      <c r="T26" s="1">
        <f ca="1">($D$32-$Q26)*$L26</f>
        <v>-0.3238441773046451</v>
      </c>
      <c r="U26" s="1">
        <f ca="1">SUM($S26,$T26)</f>
        <v>15.782668856458505</v>
      </c>
    </row>
    <row r="27" spans="1:21" x14ac:dyDescent="0.45">
      <c r="A27" s="10"/>
      <c r="B27" s="10"/>
      <c r="C27" s="1" t="s">
        <v>1</v>
      </c>
      <c r="D27" s="1">
        <v>100</v>
      </c>
      <c r="E27" s="2" t="s">
        <v>2</v>
      </c>
      <c r="F27" s="1"/>
      <c r="H27" s="3" t="s">
        <v>35</v>
      </c>
      <c r="I27" s="1">
        <f t="shared" si="0"/>
        <v>0</v>
      </c>
      <c r="J27" s="1">
        <f>0.012/0.16</f>
        <v>7.4999999999999997E-2</v>
      </c>
      <c r="K27" s="1">
        <v>3.0410886515065001</v>
      </c>
      <c r="L27" s="1">
        <v>6.0498204394025796</v>
      </c>
      <c r="M27" s="1">
        <f>1/SUM($K27,$L27)</f>
        <v>0.11000000000000014</v>
      </c>
      <c r="N27" s="1">
        <v>0.04</v>
      </c>
      <c r="O27" s="1">
        <f>1/(1/$K27+$J27+$N27)</f>
        <v>2.2531169033111458</v>
      </c>
      <c r="P27" s="1">
        <v>1</v>
      </c>
      <c r="Q27" s="6">
        <f ca="1">$I27+($R27-$I27)*SUM($N27,$J27)/SUM($N27,$J27,$M27)</f>
        <v>1.8150069185695092</v>
      </c>
      <c r="R27" s="1">
        <f ca="1">($D$31*$K27+$D$32*$L27)/SUM($K27,$L27)</f>
        <v>3.551100492779947</v>
      </c>
      <c r="S27" s="1">
        <f ca="1">($D$31-$Q27)*$K27</f>
        <v>16.10651303376315</v>
      </c>
      <c r="T27" s="1">
        <f ca="1">($D$32-$Q27)*$L27</f>
        <v>-0.3238441773046451</v>
      </c>
      <c r="U27" s="1">
        <f ca="1">SUM($S27,$T27)</f>
        <v>15.782668856458505</v>
      </c>
    </row>
    <row r="28" spans="1:21" x14ac:dyDescent="0.45">
      <c r="A28" s="9" t="s">
        <v>17</v>
      </c>
      <c r="B28" s="12" t="s">
        <v>62</v>
      </c>
      <c r="C28" s="1" t="s">
        <v>60</v>
      </c>
      <c r="D28" s="1">
        <f ca="1">SUM($S$22:$S$27)</f>
        <v>97.615806878919898</v>
      </c>
      <c r="E28" s="7" t="s">
        <v>2</v>
      </c>
      <c r="F28" s="1"/>
    </row>
    <row r="29" spans="1:21" x14ac:dyDescent="0.45">
      <c r="A29" s="11"/>
      <c r="B29" s="11"/>
      <c r="C29" s="1" t="s">
        <v>61</v>
      </c>
      <c r="D29" s="1">
        <f ca="1">$D$23*$D$25*($D$31-$D$24)</f>
        <v>2.3841931197629229</v>
      </c>
      <c r="E29" s="7" t="s">
        <v>2</v>
      </c>
      <c r="F29" s="1"/>
    </row>
    <row r="30" spans="1:21" x14ac:dyDescent="0.45">
      <c r="A30" s="11"/>
      <c r="B30" s="10"/>
      <c r="C30" s="1" t="s">
        <v>63</v>
      </c>
      <c r="D30" s="1">
        <f ca="1">SUM($D$28:$D$29)</f>
        <v>99.999999998682824</v>
      </c>
      <c r="E30" s="3" t="s">
        <v>2</v>
      </c>
      <c r="F30" s="1"/>
    </row>
    <row r="31" spans="1:21" x14ac:dyDescent="0.45">
      <c r="A31" s="11"/>
      <c r="B31" s="9" t="s">
        <v>20</v>
      </c>
      <c r="C31" s="1" t="s">
        <v>8</v>
      </c>
      <c r="D31" s="1">
        <f ca="1">$D$31+($D$27-$D$30)/$D$26</f>
        <v>7.1113053431712263</v>
      </c>
      <c r="E31" s="2" t="s">
        <v>9</v>
      </c>
      <c r="F31" s="1"/>
    </row>
    <row r="32" spans="1:21" x14ac:dyDescent="0.45">
      <c r="A32" s="10"/>
      <c r="B32" s="10"/>
      <c r="C32" s="1" t="s">
        <v>47</v>
      </c>
      <c r="D32" s="1">
        <f ca="1">SUMPRODUCT($L$22:$L$27,$P$22:$P$27,$Q$22:$Q$27)/SUMPRODUCT($L$22:$L$27,$P$22:$P$27)</f>
        <v>1.7614773666957557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2020-09-02T07:03:29Z</dcterms:modified>
</cp:coreProperties>
</file>