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h\Documents\sourcetree\heat_load_calc\test\test_singlezone\steady_04\"/>
    </mc:Choice>
  </mc:AlternateContent>
  <xr:revisionPtr revIDLastSave="0" documentId="13_ncr:1_{90EFBABC-EDF6-4A25-AEDE-907455323973}" xr6:coauthVersionLast="47" xr6:coauthVersionMax="47" xr10:uidLastSave="{00000000-0000-0000-0000-000000000000}"/>
  <bookViews>
    <workbookView xWindow="-120" yWindow="-120" windowWidth="29040" windowHeight="15840" activeTab="1" xr2:uid="{45A1B7A6-7409-41F9-BB10-4729754C71E5}"/>
  </bookViews>
  <sheets>
    <sheet name="熱伝達率" sheetId="2" r:id="rId1"/>
    <sheet name="正解値" sheetId="1" r:id="rId2"/>
  </sheets>
  <externalReferences>
    <externalReference r:id="rId3"/>
  </externalReferences>
  <calcPr calcId="191029" iterate="1" iterateDelta="1E-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7" i="1" l="1"/>
  <c r="W23" i="1"/>
  <c r="W24" i="1"/>
  <c r="W25" i="1"/>
  <c r="W22" i="1"/>
  <c r="B4" i="2" l="1"/>
  <c r="B5" i="2"/>
  <c r="B6" i="2"/>
  <c r="B7" i="2"/>
  <c r="B8" i="2"/>
  <c r="B3" i="2"/>
  <c r="E8" i="2"/>
  <c r="A8" i="2"/>
  <c r="E7" i="2"/>
  <c r="A7" i="2"/>
  <c r="E6" i="2"/>
  <c r="A6" i="2"/>
  <c r="E5" i="2"/>
  <c r="A5" i="2"/>
  <c r="E4" i="2"/>
  <c r="A4" i="2"/>
  <c r="E3" i="2"/>
  <c r="A3" i="2"/>
  <c r="B9" i="2" l="1"/>
  <c r="C5" i="2" s="1"/>
  <c r="D5" i="2" s="1"/>
  <c r="F5" i="2" s="1"/>
  <c r="M24" i="1" s="1"/>
  <c r="D23" i="1"/>
  <c r="C7" i="2" l="1"/>
  <c r="D7" i="2" s="1"/>
  <c r="F7" i="2" s="1"/>
  <c r="M26" i="1" s="1"/>
  <c r="C3" i="2"/>
  <c r="D3" i="2" s="1"/>
  <c r="C8" i="2"/>
  <c r="D8" i="2" s="1"/>
  <c r="F8" i="2" s="1"/>
  <c r="M27" i="1" s="1"/>
  <c r="C4" i="2"/>
  <c r="D4" i="2" s="1"/>
  <c r="F4" i="2" s="1"/>
  <c r="M23" i="1" s="1"/>
  <c r="C6" i="2"/>
  <c r="D6" i="2" s="1"/>
  <c r="F6" i="2" s="1"/>
  <c r="M25" i="1" s="1"/>
  <c r="L27" i="1"/>
  <c r="L26" i="1"/>
  <c r="D9" i="2" l="1"/>
  <c r="F3" i="2"/>
  <c r="M22" i="1" s="1"/>
  <c r="I23" i="1"/>
  <c r="I24" i="1"/>
  <c r="I25" i="1"/>
  <c r="I26" i="1"/>
  <c r="I27" i="1"/>
  <c r="I22" i="1"/>
  <c r="L22" i="1"/>
  <c r="N22" i="1"/>
  <c r="O22" i="1"/>
  <c r="Q22" i="1"/>
  <c r="R22" i="1"/>
  <c r="S22" i="1"/>
  <c r="T22" i="1"/>
  <c r="U22" i="1"/>
  <c r="V22" i="1"/>
  <c r="X22" i="1"/>
  <c r="Y22" i="1"/>
  <c r="L23" i="1"/>
  <c r="N23" i="1"/>
  <c r="O23" i="1"/>
  <c r="Q23" i="1"/>
  <c r="R23" i="1"/>
  <c r="S23" i="1"/>
  <c r="T23" i="1"/>
  <c r="U23" i="1"/>
  <c r="V23" i="1"/>
  <c r="Y23" i="1"/>
  <c r="L24" i="1"/>
  <c r="N24" i="1"/>
  <c r="O24" i="1"/>
  <c r="Q24" i="1"/>
  <c r="R24" i="1"/>
  <c r="S24" i="1"/>
  <c r="T24" i="1"/>
  <c r="U24" i="1"/>
  <c r="V24" i="1"/>
  <c r="Y24" i="1"/>
  <c r="L25" i="1"/>
  <c r="N25" i="1"/>
  <c r="O25" i="1"/>
  <c r="Q25" i="1"/>
  <c r="R25" i="1"/>
  <c r="S25" i="1"/>
  <c r="T25" i="1"/>
  <c r="U25" i="1"/>
  <c r="V25" i="1"/>
  <c r="Y25" i="1"/>
  <c r="D26" i="1"/>
  <c r="N26" i="1"/>
  <c r="O26" i="1"/>
  <c r="Q26" i="1"/>
  <c r="R26" i="1"/>
  <c r="S26" i="1"/>
  <c r="T26" i="1"/>
  <c r="U26" i="1"/>
  <c r="V26" i="1"/>
  <c r="Y26" i="1"/>
  <c r="N27" i="1"/>
  <c r="O27" i="1"/>
  <c r="Q27" i="1"/>
  <c r="R27" i="1"/>
  <c r="S27" i="1"/>
  <c r="T27" i="1"/>
  <c r="U27" i="1"/>
  <c r="V27" i="1"/>
  <c r="Y27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<sst xmlns="http://schemas.openxmlformats.org/spreadsheetml/2006/main" count="101" uniqueCount="83">
  <si>
    <t>対流熱伝達率</t>
    <rPh sb="0" eb="2">
      <t>タイリュウ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</si>
  <si>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内部発熱</t>
    <rPh sb="0" eb="1">
      <t>ウチ</t>
    </rPh>
    <rPh sb="1" eb="2">
      <t>ブ</t>
    </rPh>
    <rPh sb="2" eb="3">
      <t>ハツ</t>
    </rPh>
    <rPh sb="3" eb="4">
      <t>アツ</t>
    </rPh>
    <phoneticPr fontId="1"/>
  </si>
  <si>
    <t>W</t>
    <phoneticPr fontId="1"/>
  </si>
  <si>
    <t>面積</t>
    <rPh sb="0" eb="2">
      <t>メンセキ</t>
    </rPh>
    <phoneticPr fontId="1"/>
  </si>
  <si>
    <t>熱抵抗</t>
    <rPh sb="0" eb="1">
      <t>アツ</t>
    </rPh>
    <rPh sb="1" eb="3">
      <t>テイコウ</t>
    </rPh>
    <phoneticPr fontId="1"/>
  </si>
  <si>
    <t>屋外側表面熱伝達抵抗</t>
    <rPh sb="0" eb="3">
      <t>オクガイガワ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</si>
  <si>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熱損失係数</t>
    <rPh sb="0" eb="1">
      <t>アツ</t>
    </rPh>
    <rPh sb="1" eb="3">
      <t>ソンシツ</t>
    </rPh>
    <rPh sb="3" eb="5">
      <t>ケイスウ</t>
    </rPh>
    <phoneticPr fontId="1"/>
  </si>
  <si>
    <t>W/K</t>
    <phoneticPr fontId="1"/>
  </si>
  <si>
    <t>室温</t>
    <rPh sb="0" eb="2">
      <t>シツオン</t>
    </rPh>
    <phoneticPr fontId="1"/>
  </si>
  <si>
    <t>℃</t>
    <phoneticPr fontId="1"/>
  </si>
  <si>
    <t>外気温度</t>
    <rPh sb="0" eb="4">
      <t>ガイキオンド</t>
    </rPh>
    <phoneticPr fontId="1"/>
  </si>
  <si>
    <t>表面温度</t>
    <rPh sb="0" eb="3">
      <t>ヒョウメンオン</t>
    </rPh>
    <rPh sb="3" eb="4">
      <t>ド</t>
    </rPh>
    <phoneticPr fontId="1"/>
  </si>
  <si>
    <t>単位</t>
    <rPh sb="0" eb="1">
      <t>ヒトエ</t>
    </rPh>
    <rPh sb="1" eb="2">
      <t>クライ</t>
    </rPh>
    <phoneticPr fontId="1"/>
  </si>
  <si>
    <t>値</t>
    <rPh sb="0" eb="1">
      <t>アタイ</t>
    </rPh>
    <phoneticPr fontId="1"/>
  </si>
  <si>
    <t>項目</t>
    <rPh sb="0" eb="2">
      <t>コウモク</t>
    </rPh>
    <phoneticPr fontId="1"/>
  </si>
  <si>
    <t>備考</t>
    <rPh sb="0" eb="2">
      <t>ビコウ</t>
    </rPh>
    <phoneticPr fontId="1"/>
  </si>
  <si>
    <t>設定</t>
    <rPh sb="0" eb="2">
      <t>セッテイ</t>
    </rPh>
    <phoneticPr fontId="1"/>
  </si>
  <si>
    <t>計算結果</t>
    <rPh sb="0" eb="4">
      <t>ケイサンケッカ</t>
    </rPh>
    <phoneticPr fontId="1"/>
  </si>
  <si>
    <t>気象</t>
    <rPh sb="0" eb="2">
      <t>キショウ</t>
    </rPh>
    <phoneticPr fontId="1"/>
  </si>
  <si>
    <t>建物</t>
    <rPh sb="0" eb="2">
      <t>タテモノ</t>
    </rPh>
    <phoneticPr fontId="1"/>
  </si>
  <si>
    <t>温度</t>
    <rPh sb="0" eb="1">
      <t>アタタ</t>
    </rPh>
    <rPh sb="1" eb="2">
      <t>ド</t>
    </rPh>
    <phoneticPr fontId="1"/>
  </si>
  <si>
    <t>室内側表面熱伝達抵抗</t>
    <rPh sb="0" eb="2">
      <t>シツナイ</t>
    </rPh>
    <rPh sb="2" eb="3">
      <t>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</si>
  <si>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放射熱伝達率</t>
    <rPh sb="0" eb="2">
      <t>ホウシャ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</si>
  <si>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℃</t>
  </si>
  <si>
    <t>㎡･K/W</t>
  </si>
  <si>
    <t>W/(㎡･K)</t>
  </si>
  <si>
    <t>㎡</t>
  </si>
  <si>
    <t>熱貫流率（表面熱伝達率対流）</t>
    <rPh sb="0" eb="1">
      <t>アツ</t>
    </rPh>
    <rPh sb="1" eb="2">
      <t>ツラヌ</t>
    </rPh>
    <rPh sb="2" eb="3">
      <t>リュウ</t>
    </rPh>
    <rPh sb="3" eb="4">
      <t>リツ</t>
    </rPh>
    <rPh sb="5" eb="7">
      <t>ヒョウメン</t>
    </rPh>
    <rPh sb="7" eb="10">
      <t>ネツデンタツ</t>
    </rPh>
    <rPh sb="10" eb="11">
      <t>リツ</t>
    </rPh>
    <rPh sb="11" eb="13">
      <t>タイリュウ</t>
    </rPh>
    <phoneticPr fontId="1"/>
  </si>
  <si>
    <t>作用温度</t>
    <rPh sb="0" eb="4">
      <t>サヨウオンド</t>
    </rPh>
    <phoneticPr fontId="1"/>
  </si>
  <si>
    <t>相当外気温度</t>
    <rPh sb="0" eb="2">
      <t>ソウトウ</t>
    </rPh>
    <rPh sb="2" eb="4">
      <t>ガイキ</t>
    </rPh>
    <rPh sb="4" eb="5">
      <t>アタタ</t>
    </rPh>
    <rPh sb="5" eb="6">
      <t>ド</t>
    </rPh>
    <phoneticPr fontId="1"/>
  </si>
  <si>
    <t>表面熱流</t>
    <phoneticPr fontId="1"/>
  </si>
  <si>
    <t>W/㎡</t>
    <phoneticPr fontId="1"/>
  </si>
  <si>
    <t>表面熱流（対流）</t>
    <rPh sb="5" eb="7">
      <t>タイリュウ</t>
    </rPh>
    <phoneticPr fontId="1"/>
  </si>
  <si>
    <t>表面熱流（放射）</t>
    <rPh sb="5" eb="7">
      <t>ホウシャ</t>
    </rPh>
    <phoneticPr fontId="1"/>
  </si>
  <si>
    <t>屋根</t>
    <rPh sb="0" eb="2">
      <t>ヤネ</t>
    </rPh>
    <phoneticPr fontId="1"/>
  </si>
  <si>
    <t>床</t>
    <rPh sb="0" eb="1">
      <t>ユカ</t>
    </rPh>
    <phoneticPr fontId="1"/>
  </si>
  <si>
    <t>室温、表面温度、表面熱流を比較する。</t>
    <rPh sb="0" eb="2">
      <t>シツオン</t>
    </rPh>
    <rPh sb="3" eb="5">
      <t>ヒョウメン</t>
    </rPh>
    <rPh sb="5" eb="6">
      <t>アタタ</t>
    </rPh>
    <rPh sb="6" eb="7">
      <t>ド</t>
    </rPh>
    <rPh sb="8" eb="10">
      <t>ヒョウメン</t>
    </rPh>
    <rPh sb="10" eb="11">
      <t>ネツ</t>
    </rPh>
    <rPh sb="11" eb="12">
      <t>リュウ</t>
    </rPh>
    <rPh sb="13" eb="15">
      <t>ヒカク</t>
    </rPh>
    <phoneticPr fontId="1"/>
  </si>
  <si>
    <t>収束計算の過程において、室空気からの対流熱損失が、内部発熱の設定と差がある場合、（内部発熱ー対流熱損失）/Q値を室温に加算。その際のQ値は室内側表面熱伝達率は対流のみを考慮。</t>
    <rPh sb="0" eb="4">
      <t>シュウソクケイサン</t>
    </rPh>
    <rPh sb="5" eb="7">
      <t>カテイ</t>
    </rPh>
    <rPh sb="25" eb="29">
      <t>ウチブハツアツ</t>
    </rPh>
    <rPh sb="30" eb="32">
      <t>セッテイ</t>
    </rPh>
    <rPh sb="33" eb="34">
      <t>サ</t>
    </rPh>
    <rPh sb="37" eb="39">
      <t>バアイ</t>
    </rPh>
    <rPh sb="41" eb="43">
      <t>ナイブ</t>
    </rPh>
    <rPh sb="43" eb="45">
      <t>ハツネツ</t>
    </rPh>
    <rPh sb="46" eb="48">
      <t>タイリュウ</t>
    </rPh>
    <rPh sb="48" eb="49">
      <t>ネツ</t>
    </rPh>
    <rPh sb="49" eb="51">
      <t>ソンシツ</t>
    </rPh>
    <rPh sb="54" eb="55">
      <t>アタイ</t>
    </rPh>
    <rPh sb="56" eb="58">
      <t>シツオン</t>
    </rPh>
    <rPh sb="59" eb="61">
      <t>カサン</t>
    </rPh>
    <rPh sb="64" eb="65">
      <t>サイ</t>
    </rPh>
    <rPh sb="67" eb="68">
      <t>アタイ</t>
    </rPh>
    <rPh sb="69" eb="72">
      <t>シツウチガワ</t>
    </rPh>
    <rPh sb="72" eb="74">
      <t>ヒョウメン</t>
    </rPh>
    <rPh sb="74" eb="75">
      <t>アツ</t>
    </rPh>
    <rPh sb="75" eb="76">
      <t>ツタ</t>
    </rPh>
    <rPh sb="76" eb="77">
      <t>タツ</t>
    </rPh>
    <rPh sb="77" eb="78">
      <t>リツ</t>
    </rPh>
    <rPh sb="79" eb="81">
      <t>タイリュウ</t>
    </rPh>
    <rPh sb="84" eb="86">
      <t>コウリョ</t>
    </rPh>
    <phoneticPr fontId="1"/>
  </si>
  <si>
    <t>室内側表面温度は、相当外気温度、室内側作用温度、屋外から室内までの熱抵抗、屋外から室内側表面までの熱抵抗より求める。</t>
    <rPh sb="0" eb="1">
      <t>シツ</t>
    </rPh>
    <rPh sb="1" eb="2">
      <t>ウチ</t>
    </rPh>
    <rPh sb="2" eb="3">
      <t>ガワ</t>
    </rPh>
    <rPh sb="3" eb="7">
      <t>ヒョウメンオンド</t>
    </rPh>
    <rPh sb="9" eb="11">
      <t>ソウトウ</t>
    </rPh>
    <rPh sb="11" eb="13">
      <t>ガイキ</t>
    </rPh>
    <rPh sb="13" eb="15">
      <t>オンド</t>
    </rPh>
    <rPh sb="16" eb="18">
      <t>シツナイ</t>
    </rPh>
    <rPh sb="18" eb="19">
      <t>ガワ</t>
    </rPh>
    <rPh sb="19" eb="21">
      <t>サヨウ</t>
    </rPh>
    <rPh sb="21" eb="23">
      <t>オンド</t>
    </rPh>
    <rPh sb="24" eb="26">
      <t>オクガイ</t>
    </rPh>
    <rPh sb="28" eb="30">
      <t>シツナイ</t>
    </rPh>
    <rPh sb="33" eb="34">
      <t>ネツ</t>
    </rPh>
    <rPh sb="34" eb="36">
      <t>テイコウ</t>
    </rPh>
    <rPh sb="37" eb="39">
      <t>オクガイ</t>
    </rPh>
    <rPh sb="41" eb="43">
      <t>シツナイ</t>
    </rPh>
    <rPh sb="43" eb="44">
      <t>ガワ</t>
    </rPh>
    <rPh sb="44" eb="46">
      <t>ヒョウメン</t>
    </rPh>
    <rPh sb="49" eb="50">
      <t>ネツ</t>
    </rPh>
    <rPh sb="50" eb="52">
      <t>テイコウ</t>
    </rPh>
    <rPh sb="54" eb="55">
      <t>モト</t>
    </rPh>
    <phoneticPr fontId="1"/>
  </si>
  <si>
    <t>壁</t>
    <rPh sb="0" eb="1">
      <t>カベ</t>
    </rPh>
    <phoneticPr fontId="1"/>
  </si>
  <si>
    <t>屋根と床が合板12mm、壁が複層ガラスの1m角の立方体の単室モデル。</t>
    <rPh sb="0" eb="2">
      <t>ヤネ</t>
    </rPh>
    <rPh sb="3" eb="4">
      <t>ユカ</t>
    </rPh>
    <rPh sb="5" eb="7">
      <t>ゴウハン</t>
    </rPh>
    <rPh sb="12" eb="13">
      <t>カベ</t>
    </rPh>
    <rPh sb="14" eb="16">
      <t>フクソウ</t>
    </rPh>
    <rPh sb="22" eb="23">
      <t>カク</t>
    </rPh>
    <rPh sb="24" eb="27">
      <t>リッポウタイ</t>
    </rPh>
    <rPh sb="28" eb="29">
      <t>ヒトエ</t>
    </rPh>
    <rPh sb="29" eb="30">
      <t>シツ</t>
    </rPh>
    <phoneticPr fontId="1"/>
  </si>
  <si>
    <t>計算条件</t>
    <rPh sb="0" eb="2">
      <t>ケイサン</t>
    </rPh>
    <rPh sb="2" eb="4">
      <t>ジョウケン</t>
    </rPh>
    <phoneticPr fontId="1"/>
  </si>
  <si>
    <t>内部発熱一定。</t>
    <rPh sb="0" eb="4">
      <t>ウチブハツアツ</t>
    </rPh>
    <rPh sb="4" eb="6">
      <t>イッテイ</t>
    </rPh>
    <phoneticPr fontId="1"/>
  </si>
  <si>
    <t>外気温度一定。日射、夜間放射は考慮なし。</t>
    <rPh sb="0" eb="4">
      <t>ガイキオンド</t>
    </rPh>
    <rPh sb="4" eb="6">
      <t>イッテイ</t>
    </rPh>
    <rPh sb="7" eb="8">
      <t>ヒ</t>
    </rPh>
    <rPh sb="8" eb="9">
      <t>イ</t>
    </rPh>
    <rPh sb="10" eb="12">
      <t>ヤカン</t>
    </rPh>
    <rPh sb="12" eb="14">
      <t>ホウシャ</t>
    </rPh>
    <rPh sb="15" eb="17">
      <t>コウリョ</t>
    </rPh>
    <phoneticPr fontId="1"/>
  </si>
  <si>
    <t>テスト項目</t>
    <rPh sb="3" eb="5">
      <t>コウモク</t>
    </rPh>
    <phoneticPr fontId="1"/>
  </si>
  <si>
    <t>計算方法</t>
    <rPh sb="0" eb="2">
      <t>ケイサン</t>
    </rPh>
    <rPh sb="2" eb="4">
      <t>ホウホウ</t>
    </rPh>
    <phoneticPr fontId="1"/>
  </si>
  <si>
    <t>微小球温度</t>
    <rPh sb="0" eb="2">
      <t>ビショウ</t>
    </rPh>
    <rPh sb="2" eb="3">
      <t>タマ</t>
    </rPh>
    <rPh sb="3" eb="4">
      <t>オン</t>
    </rPh>
    <rPh sb="4" eb="5">
      <t>ド</t>
    </rPh>
    <phoneticPr fontId="1"/>
  </si>
  <si>
    <t>作用温度は、室空気温度、微小球温度、対流熱伝達率、放射熱伝達率より求める。</t>
    <rPh sb="0" eb="2">
      <t>サヨウ</t>
    </rPh>
    <rPh sb="2" eb="3">
      <t>アタタ</t>
    </rPh>
    <rPh sb="3" eb="4">
      <t>ド</t>
    </rPh>
    <rPh sb="6" eb="7">
      <t>シツ</t>
    </rPh>
    <rPh sb="7" eb="11">
      <t>クウキオンド</t>
    </rPh>
    <rPh sb="12" eb="14">
      <t>ビショウ</t>
    </rPh>
    <rPh sb="14" eb="15">
      <t>キュウ</t>
    </rPh>
    <rPh sb="15" eb="17">
      <t>オンド</t>
    </rPh>
    <rPh sb="33" eb="34">
      <t>モト</t>
    </rPh>
    <phoneticPr fontId="1"/>
  </si>
  <si>
    <t>微小球温度は、Σ（面積×放射熱伝達率×表面温度）÷Σ（面積×放射熱伝達率）とする。</t>
    <rPh sb="0" eb="2">
      <t>ビショウ</t>
    </rPh>
    <rPh sb="2" eb="3">
      <t>キュウ</t>
    </rPh>
    <rPh sb="3" eb="5">
      <t>オンド</t>
    </rPh>
    <rPh sb="19" eb="21">
      <t>ヒョウメン</t>
    </rPh>
    <rPh sb="21" eb="22">
      <t>アタタ</t>
    </rPh>
    <rPh sb="22" eb="23">
      <t>ド</t>
    </rPh>
    <rPh sb="27" eb="28">
      <t>メン</t>
    </rPh>
    <rPh sb="28" eb="29">
      <t>セキ</t>
    </rPh>
    <rPh sb="30" eb="32">
      <t>ホウシャ</t>
    </rPh>
    <rPh sb="32" eb="33">
      <t>アツ</t>
    </rPh>
    <rPh sb="33" eb="34">
      <t>ツタ</t>
    </rPh>
    <rPh sb="34" eb="35">
      <t>タツ</t>
    </rPh>
    <rPh sb="35" eb="36">
      <t>リツ</t>
    </rPh>
    <phoneticPr fontId="1"/>
  </si>
  <si>
    <t>㎥/s</t>
    <phoneticPr fontId="1"/>
  </si>
  <si>
    <t>物性値</t>
    <rPh sb="0" eb="3">
      <t>ブッセイチ</t>
    </rPh>
    <phoneticPr fontId="1"/>
  </si>
  <si>
    <t>空気</t>
    <rPh sb="0" eb="2">
      <t>クウキ</t>
    </rPh>
    <phoneticPr fontId="1"/>
  </si>
  <si>
    <t>kg/㎥</t>
    <phoneticPr fontId="1"/>
  </si>
  <si>
    <t>J/(㎥･K)</t>
    <phoneticPr fontId="1"/>
  </si>
  <si>
    <t>J/(kg･K)</t>
    <phoneticPr fontId="1"/>
  </si>
  <si>
    <t>比熱</t>
    <rPh sb="0" eb="1">
      <t>ヒ</t>
    </rPh>
    <rPh sb="1" eb="2">
      <t>アツ</t>
    </rPh>
    <phoneticPr fontId="1"/>
  </si>
  <si>
    <t>密度</t>
    <rPh sb="0" eb="2">
      <t>ミツド</t>
    </rPh>
    <phoneticPr fontId="1"/>
  </si>
  <si>
    <t>容積比熱</t>
    <rPh sb="0" eb="2">
      <t>ヨウセキ</t>
    </rPh>
    <rPh sb="2" eb="3">
      <t>ヒ</t>
    </rPh>
    <rPh sb="3" eb="4">
      <t>アツ</t>
    </rPh>
    <phoneticPr fontId="1"/>
  </si>
  <si>
    <t>対流</t>
    <rPh sb="0" eb="2">
      <t>タイリュウ</t>
    </rPh>
    <phoneticPr fontId="1"/>
  </si>
  <si>
    <t>換気</t>
    <rPh sb="0" eb="2">
      <t>カンキ</t>
    </rPh>
    <phoneticPr fontId="1"/>
  </si>
  <si>
    <t>空気
熱損失</t>
    <rPh sb="0" eb="2">
      <t>クウキ</t>
    </rPh>
    <phoneticPr fontId="1"/>
  </si>
  <si>
    <t>合計</t>
    <rPh sb="0" eb="2">
      <t>ゴウケイ</t>
    </rPh>
    <phoneticPr fontId="1"/>
  </si>
  <si>
    <t>室空気からの熱損失が内部発熱と一致するよう収束計算を行い、室温等を決定する。</t>
    <rPh sb="0" eb="1">
      <t>シツ</t>
    </rPh>
    <rPh sb="1" eb="3">
      <t>クウキ</t>
    </rPh>
    <rPh sb="26" eb="27">
      <t>オコナ</t>
    </rPh>
    <rPh sb="29" eb="31">
      <t>シツオン</t>
    </rPh>
    <rPh sb="31" eb="32">
      <t>トウ</t>
    </rPh>
    <rPh sb="33" eb="35">
      <t>ケッテイ</t>
    </rPh>
    <phoneticPr fontId="1"/>
  </si>
  <si>
    <t>室空気からの対流熱損失は、対流熱損失と換気熱損失より求める。</t>
    <rPh sb="13" eb="15">
      <t>タイリュウ</t>
    </rPh>
    <rPh sb="15" eb="16">
      <t>アツ</t>
    </rPh>
    <rPh sb="16" eb="18">
      <t>ソンシツ</t>
    </rPh>
    <rPh sb="19" eb="21">
      <t>カンキ</t>
    </rPh>
    <rPh sb="21" eb="22">
      <t>ネツ</t>
    </rPh>
    <rPh sb="22" eb="24">
      <t>ソンシツ</t>
    </rPh>
    <rPh sb="26" eb="27">
      <t>モト</t>
    </rPh>
    <phoneticPr fontId="1"/>
  </si>
  <si>
    <t>対流熱損失は、室空気と表面温度の温度差、対流熱伝達率より求める。</t>
    <rPh sb="7" eb="8">
      <t>シツ</t>
    </rPh>
    <rPh sb="8" eb="10">
      <t>クウキ</t>
    </rPh>
    <rPh sb="11" eb="14">
      <t>ヒョウメンオン</t>
    </rPh>
    <rPh sb="14" eb="15">
      <t>ド</t>
    </rPh>
    <rPh sb="16" eb="17">
      <t>アタタ</t>
    </rPh>
    <rPh sb="17" eb="18">
      <t>ド</t>
    </rPh>
    <rPh sb="18" eb="19">
      <t>サ</t>
    </rPh>
    <rPh sb="20" eb="22">
      <t>タイリュウ</t>
    </rPh>
    <rPh sb="22" eb="23">
      <t>アツ</t>
    </rPh>
    <rPh sb="23" eb="24">
      <t>ツタ</t>
    </rPh>
    <rPh sb="24" eb="25">
      <t>タツ</t>
    </rPh>
    <rPh sb="25" eb="26">
      <t>リツ</t>
    </rPh>
    <rPh sb="28" eb="29">
      <t>モト</t>
    </rPh>
    <phoneticPr fontId="1"/>
  </si>
  <si>
    <t>換気熱損失は、室空気と外気の温度差、空気の容積比熱より求める。</t>
    <rPh sb="0" eb="2">
      <t>カンキ</t>
    </rPh>
    <rPh sb="7" eb="8">
      <t>シツ</t>
    </rPh>
    <rPh sb="8" eb="10">
      <t>クウキ</t>
    </rPh>
    <rPh sb="11" eb="13">
      <t>ガイキ</t>
    </rPh>
    <rPh sb="14" eb="15">
      <t>アタタ</t>
    </rPh>
    <rPh sb="15" eb="16">
      <t>ド</t>
    </rPh>
    <rPh sb="16" eb="17">
      <t>サ</t>
    </rPh>
    <rPh sb="18" eb="20">
      <t>クウキ</t>
    </rPh>
    <rPh sb="21" eb="23">
      <t>ヨウセキ</t>
    </rPh>
    <rPh sb="23" eb="25">
      <t>ヒネツ</t>
    </rPh>
    <rPh sb="27" eb="28">
      <t>モト</t>
    </rPh>
    <phoneticPr fontId="1"/>
  </si>
  <si>
    <t>1㎥/h</t>
    <phoneticPr fontId="1"/>
  </si>
  <si>
    <t>換気風量</t>
    <rPh sb="0" eb="2">
      <t>カンキ</t>
    </rPh>
    <rPh sb="2" eb="4">
      <t>フウリョウ</t>
    </rPh>
    <phoneticPr fontId="1"/>
  </si>
  <si>
    <t>永田の方法</t>
    <rPh sb="0" eb="2">
      <t>ナガタ</t>
    </rPh>
    <rPh sb="3" eb="5">
      <t>ホウホウ</t>
    </rPh>
    <phoneticPr fontId="3"/>
  </si>
  <si>
    <t>面積</t>
    <rPh sb="0" eb="2">
      <t>メンセキ</t>
    </rPh>
    <phoneticPr fontId="3"/>
  </si>
  <si>
    <t>面積比</t>
    <rPh sb="0" eb="2">
      <t>メンセキ</t>
    </rPh>
    <rPh sb="2" eb="3">
      <t>ヒ</t>
    </rPh>
    <phoneticPr fontId="3"/>
  </si>
  <si>
    <t>微小球から面を見た形態係数</t>
    <rPh sb="0" eb="2">
      <t>ビショウ</t>
    </rPh>
    <rPh sb="2" eb="3">
      <t>キュウ</t>
    </rPh>
    <rPh sb="5" eb="6">
      <t>メン</t>
    </rPh>
    <rPh sb="7" eb="8">
      <t>ミ</t>
    </rPh>
    <rPh sb="9" eb="11">
      <t>ケイタイ</t>
    </rPh>
    <rPh sb="11" eb="13">
      <t>ケイスウ</t>
    </rPh>
    <phoneticPr fontId="3"/>
  </si>
  <si>
    <t>放射率</t>
    <rPh sb="0" eb="3">
      <t>ホウシャリツ</t>
    </rPh>
    <phoneticPr fontId="3"/>
  </si>
  <si>
    <t>放射熱伝達率[W/(m2･K)]</t>
    <rPh sb="0" eb="2">
      <t>ホウシャ</t>
    </rPh>
    <rPh sb="2" eb="6">
      <t>ネツデンタツリツ</t>
    </rPh>
    <phoneticPr fontId="3"/>
  </si>
  <si>
    <t>f_bar</t>
    <phoneticPr fontId="3"/>
  </si>
  <si>
    <t>平均温度</t>
    <rPh sb="0" eb="2">
      <t>ヘイキン</t>
    </rPh>
    <rPh sb="2" eb="4">
      <t>オンド</t>
    </rPh>
    <phoneticPr fontId="3"/>
  </si>
  <si>
    <t>計</t>
    <rPh sb="0" eb="1">
      <t>ケイ</t>
    </rPh>
    <phoneticPr fontId="3"/>
  </si>
  <si>
    <t>放射熱伝達率は永田先生の方法、対流熱伝達率は室内側表面熱伝達抵抗(固定値）と放射熱伝達率より求める。</t>
    <rPh sb="0" eb="2">
      <t>ホウシャ</t>
    </rPh>
    <rPh sb="7" eb="8">
      <t>エイ</t>
    </rPh>
    <rPh sb="8" eb="9">
      <t>ダ</t>
    </rPh>
    <rPh sb="9" eb="11">
      <t>センセイ</t>
    </rPh>
    <rPh sb="12" eb="14">
      <t>ホウホウ</t>
    </rPh>
    <rPh sb="22" eb="23">
      <t>シツ</t>
    </rPh>
    <rPh sb="23" eb="24">
      <t>ウチ</t>
    </rPh>
    <rPh sb="24" eb="25">
      <t>ガワ</t>
    </rPh>
    <rPh sb="25" eb="27">
      <t>ヒョウメン</t>
    </rPh>
    <rPh sb="27" eb="28">
      <t>アツ</t>
    </rPh>
    <rPh sb="28" eb="29">
      <t>ツタ</t>
    </rPh>
    <rPh sb="30" eb="32">
      <t>テイコウ</t>
    </rPh>
    <rPh sb="33" eb="36">
      <t>コテイチ</t>
    </rPh>
    <rPh sb="38" eb="40">
      <t>ホウシャ</t>
    </rPh>
    <rPh sb="40" eb="44">
      <t>ネツデンタツリツ</t>
    </rPh>
    <rPh sb="46" eb="47">
      <t>モト</t>
    </rPh>
    <phoneticPr fontId="1"/>
  </si>
  <si>
    <t>放射率</t>
    <rPh sb="0" eb="2">
      <t>ホウシャ</t>
    </rPh>
    <rPh sb="2" eb="3">
      <t>リツ</t>
    </rPh>
    <phoneticPr fontId="1"/>
  </si>
  <si>
    <t>-</t>
    <phoneticPr fontId="1"/>
  </si>
  <si>
    <t>人体に対する形態係数</t>
    <rPh sb="0" eb="2">
      <t>ジンタイ</t>
    </rPh>
    <rPh sb="3" eb="4">
      <t>タイ</t>
    </rPh>
    <rPh sb="6" eb="8">
      <t>ケイタイ</t>
    </rPh>
    <rPh sb="8" eb="10">
      <t>ケイスウ</t>
    </rPh>
    <phoneticPr fontId="1"/>
  </si>
  <si>
    <t>人体に対する平均放射温度</t>
    <rPh sb="0" eb="2">
      <t>ジンタイ</t>
    </rPh>
    <rPh sb="3" eb="4">
      <t>タイ</t>
    </rPh>
    <rPh sb="6" eb="8">
      <t>ヘイキン</t>
    </rPh>
    <rPh sb="8" eb="10">
      <t>ホウシャ</t>
    </rPh>
    <rPh sb="10" eb="12">
      <t>オンド</t>
    </rPh>
    <phoneticPr fontId="1"/>
  </si>
  <si>
    <t>等価室温</t>
    <rPh sb="0" eb="2">
      <t>トウカ</t>
    </rPh>
    <rPh sb="2" eb="4">
      <t>シツオン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</si>
</sst>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00000"/>
    <numFmt numFmtId="177" formatCode="0.000000000000"/>
    <numFmt numFmtId="178" formatCode="0.0000000000000"/>
    <numFmt numFmtId="179" formatCode="0.000"/>
    <numFmt numFmtId="180" formatCode="0.00000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Meiryo UI"/>
      <family val="2"/>
      <charset val="128"/>
    </font>
    <font>
      <sz val="6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1" applyBorder="1">
      <alignment vertical="center"/>
    </xf>
    <xf numFmtId="0" fontId="2" fillId="0" borderId="0" xfId="1">
      <alignment vertical="center"/>
    </xf>
    <xf numFmtId="0" fontId="2" fillId="0" borderId="1" xfId="1" applyBorder="1" applyAlignment="1">
      <alignment vertical="center" wrapText="1"/>
    </xf>
    <xf numFmtId="0" fontId="2" fillId="2" borderId="1" xfId="1" applyFill="1" applyBorder="1">
      <alignment vertical="center"/>
    </xf>
    <xf numFmtId="2" fontId="2" fillId="0" borderId="1" xfId="1" applyNumberFormat="1" applyBorder="1">
      <alignment vertical="center"/>
    </xf>
    <xf numFmtId="179" fontId="2" fillId="0" borderId="1" xfId="1" applyNumberFormat="1" applyBorder="1">
      <alignment vertical="center"/>
    </xf>
    <xf numFmtId="180" fontId="2" fillId="0" borderId="1" xfId="1" applyNumberFormat="1" applyBorder="1">
      <alignment vertical="center"/>
    </xf>
    <xf numFmtId="180" fontId="2" fillId="2" borderId="1" xfId="1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</cellXfs>
  <cellStyles count="2">
    <cellStyle name="標準" xfId="0" builtinId="0"/>
    <cellStyle name="標準 2" xfId="1" xr:uid="{768B1BAA-D557-4827-8ADC-1AD8541638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297180</xdr:colOff>
      <xdr:row>9</xdr:row>
      <xdr:rowOff>0</xdr:rowOff>
    </xdr:from>
    <xdr:ext cx="1526572" cy="558102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102A7F7-F491-4EA1-89AB-680BBA451717}"/>
            </a:ext>
          </a:extLst>
        </xdr:cNvPr>
        <xdr:cNvSpPr txBox="1"/>
      </xdr:nvSpPr>
      <xdr:spPr>
        <a:xfrm>
          <a:off x="5341620" y="1600200"/>
          <a:ext cx="1526572" cy="558102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D9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が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1.0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となるように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H2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を収束計算で求める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ikawa/Desktop/&#27491;&#35299;&#20516;----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熱伝達率"/>
      <sheetName val="正解値"/>
    </sheetNames>
    <sheetDataSet>
      <sheetData sheetId="0"/>
      <sheetData sheetId="1">
        <row r="20">
          <cell r="H20" t="str">
            <v>壁</v>
          </cell>
          <cell r="K20">
            <v>0.9</v>
          </cell>
        </row>
        <row r="21">
          <cell r="H21" t="str">
            <v>壁</v>
          </cell>
          <cell r="K21">
            <v>0.9</v>
          </cell>
        </row>
        <row r="22">
          <cell r="H22" t="str">
            <v>壁</v>
          </cell>
          <cell r="K22">
            <v>0.9</v>
          </cell>
        </row>
        <row r="23">
          <cell r="H23" t="str">
            <v>壁</v>
          </cell>
          <cell r="K23">
            <v>0.9</v>
          </cell>
        </row>
        <row r="24">
          <cell r="H24" t="str">
            <v>床</v>
          </cell>
          <cell r="K24">
            <v>0.9</v>
          </cell>
        </row>
        <row r="25">
          <cell r="H25" t="str">
            <v>屋根</v>
          </cell>
          <cell r="K25">
            <v>0.9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922F0-46CF-436B-B9D1-3C42B8880FD8}">
  <dimension ref="A1:H9"/>
  <sheetViews>
    <sheetView showGridLines="0" workbookViewId="0"/>
  </sheetViews>
  <sheetFormatPr defaultColWidth="8.75" defaultRowHeight="12" x14ac:dyDescent="0.4"/>
  <cols>
    <col min="1" max="1" width="19" style="13" bestFit="1" customWidth="1"/>
    <col min="2" max="2" width="6.375" style="13" bestFit="1" customWidth="1"/>
    <col min="3" max="3" width="5.875" style="13" bestFit="1" customWidth="1"/>
    <col min="4" max="4" width="13.25" style="13" customWidth="1"/>
    <col min="5" max="5" width="8.75" style="13"/>
    <col min="6" max="6" width="12.875" style="13" customWidth="1"/>
    <col min="7" max="16384" width="8.75" style="13"/>
  </cols>
  <sheetData>
    <row r="1" spans="1:8" x14ac:dyDescent="0.4">
      <c r="A1" s="12"/>
      <c r="B1" s="12"/>
      <c r="C1" s="12"/>
      <c r="D1" s="12"/>
      <c r="E1" s="12"/>
      <c r="F1" s="12" t="s">
        <v>68</v>
      </c>
    </row>
    <row r="2" spans="1:8" ht="24" x14ac:dyDescent="0.4">
      <c r="A2" s="12"/>
      <c r="B2" s="12" t="s">
        <v>69</v>
      </c>
      <c r="C2" s="12" t="s">
        <v>70</v>
      </c>
      <c r="D2" s="14" t="s">
        <v>71</v>
      </c>
      <c r="E2" s="12" t="s">
        <v>72</v>
      </c>
      <c r="F2" s="14" t="s">
        <v>73</v>
      </c>
      <c r="G2" s="12" t="s">
        <v>74</v>
      </c>
      <c r="H2" s="15">
        <v>1.199999999980782</v>
      </c>
    </row>
    <row r="3" spans="1:8" x14ac:dyDescent="0.4">
      <c r="A3" s="12" t="str">
        <f>[1]正解値!$H20</f>
        <v>壁</v>
      </c>
      <c r="B3" s="16">
        <f>正解値!$J22</f>
        <v>1</v>
      </c>
      <c r="C3" s="17">
        <f t="shared" ref="C3:C8" si="0">B3/$B$9</f>
        <v>0.16666666666666666</v>
      </c>
      <c r="D3" s="18">
        <f t="shared" ref="D3:D8" si="1">0.5*(1-SIGN(1-4*C3/$H$2)*SQRT(ABS(1-4*C3/$H$2)))</f>
        <v>0.16666666667000313</v>
      </c>
      <c r="E3" s="12">
        <f>[1]正解値!$K20</f>
        <v>0.9</v>
      </c>
      <c r="F3" s="18">
        <f t="shared" ref="F3:F8" si="2">E3/(1-E3*D3)*4*0.0000000567*($H$3+273.15)^3</f>
        <v>6.0497346947957293</v>
      </c>
      <c r="G3" s="12" t="s">
        <v>75</v>
      </c>
      <c r="H3" s="12">
        <v>20</v>
      </c>
    </row>
    <row r="4" spans="1:8" x14ac:dyDescent="0.4">
      <c r="A4" s="12" t="str">
        <f>[1]正解値!$H21</f>
        <v>壁</v>
      </c>
      <c r="B4" s="16">
        <f>正解値!$J23</f>
        <v>1</v>
      </c>
      <c r="C4" s="17">
        <f t="shared" si="0"/>
        <v>0.16666666666666666</v>
      </c>
      <c r="D4" s="18">
        <f t="shared" si="1"/>
        <v>0.16666666667000313</v>
      </c>
      <c r="E4" s="12">
        <f>[1]正解値!$K21</f>
        <v>0.9</v>
      </c>
      <c r="F4" s="18">
        <f t="shared" si="2"/>
        <v>6.0497346947957293</v>
      </c>
    </row>
    <row r="5" spans="1:8" x14ac:dyDescent="0.4">
      <c r="A5" s="12" t="str">
        <f>[1]正解値!$H22</f>
        <v>壁</v>
      </c>
      <c r="B5" s="16">
        <f>正解値!$J24</f>
        <v>1</v>
      </c>
      <c r="C5" s="17">
        <f t="shared" si="0"/>
        <v>0.16666666666666666</v>
      </c>
      <c r="D5" s="18">
        <f t="shared" si="1"/>
        <v>0.16666666667000313</v>
      </c>
      <c r="E5" s="12">
        <f>[1]正解値!$K22</f>
        <v>0.9</v>
      </c>
      <c r="F5" s="18">
        <f t="shared" si="2"/>
        <v>6.0497346947957293</v>
      </c>
    </row>
    <row r="6" spans="1:8" x14ac:dyDescent="0.4">
      <c r="A6" s="12" t="str">
        <f>[1]正解値!$H23</f>
        <v>壁</v>
      </c>
      <c r="B6" s="16">
        <f>正解値!$J25</f>
        <v>1</v>
      </c>
      <c r="C6" s="17">
        <f t="shared" si="0"/>
        <v>0.16666666666666666</v>
      </c>
      <c r="D6" s="18">
        <f t="shared" si="1"/>
        <v>0.16666666667000313</v>
      </c>
      <c r="E6" s="12">
        <f>[1]正解値!$K23</f>
        <v>0.9</v>
      </c>
      <c r="F6" s="18">
        <f t="shared" si="2"/>
        <v>6.0497346947957293</v>
      </c>
    </row>
    <row r="7" spans="1:8" x14ac:dyDescent="0.4">
      <c r="A7" s="12" t="str">
        <f>[1]正解値!$H24</f>
        <v>床</v>
      </c>
      <c r="B7" s="16">
        <f>正解値!$J26</f>
        <v>1</v>
      </c>
      <c r="C7" s="17">
        <f t="shared" si="0"/>
        <v>0.16666666666666666</v>
      </c>
      <c r="D7" s="18">
        <f t="shared" si="1"/>
        <v>0.16666666667000313</v>
      </c>
      <c r="E7" s="12">
        <f>[1]正解値!$K24</f>
        <v>0.9</v>
      </c>
      <c r="F7" s="18">
        <f t="shared" si="2"/>
        <v>6.0497346947957293</v>
      </c>
    </row>
    <row r="8" spans="1:8" x14ac:dyDescent="0.4">
      <c r="A8" s="12" t="str">
        <f>[1]正解値!$H25</f>
        <v>屋根</v>
      </c>
      <c r="B8" s="16">
        <f>正解値!$J27</f>
        <v>1</v>
      </c>
      <c r="C8" s="17">
        <f t="shared" si="0"/>
        <v>0.16666666666666666</v>
      </c>
      <c r="D8" s="18">
        <f t="shared" si="1"/>
        <v>0.16666666667000313</v>
      </c>
      <c r="E8" s="12">
        <f>[1]正解値!$K25</f>
        <v>0.9</v>
      </c>
      <c r="F8" s="18">
        <f t="shared" si="2"/>
        <v>6.0497346947957293</v>
      </c>
    </row>
    <row r="9" spans="1:8" x14ac:dyDescent="0.4">
      <c r="A9" s="12" t="s">
        <v>76</v>
      </c>
      <c r="B9" s="16">
        <f>SUM(B3:B8)</f>
        <v>6</v>
      </c>
      <c r="C9" s="12"/>
      <c r="D9" s="19">
        <f>SUM(D3:D8)</f>
        <v>1.0000000000200189</v>
      </c>
      <c r="E9" s="12"/>
      <c r="F9" s="12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16CE-EF7A-442F-A723-10341F25AD0E}">
  <dimension ref="A1:Y32"/>
  <sheetViews>
    <sheetView showGridLines="0" tabSelected="1" topLeftCell="O6" workbookViewId="0">
      <selection activeCell="X22" sqref="X22"/>
    </sheetView>
  </sheetViews>
  <sheetFormatPr defaultRowHeight="18.75" x14ac:dyDescent="0.4"/>
  <cols>
    <col min="3" max="3" width="20.25" bestFit="1" customWidth="1"/>
    <col min="4" max="4" width="16.375" bestFit="1" customWidth="1"/>
    <col min="6" max="6" width="14.75" bestFit="1" customWidth="1"/>
    <col min="8" max="8" width="5" bestFit="1" customWidth="1"/>
    <col min="9" max="9" width="12.375" bestFit="1" customWidth="1"/>
    <col min="10" max="10" width="5" bestFit="1" customWidth="1"/>
    <col min="11" max="11" width="6.75" bestFit="1" customWidth="1"/>
    <col min="12" max="14" width="12.625" bestFit="1" customWidth="1"/>
    <col min="15" max="16" width="20.25" bestFit="1" customWidth="1"/>
    <col min="17" max="17" width="28.125" bestFit="1" customWidth="1"/>
    <col min="18" max="18" width="15.25" bestFit="1" customWidth="1"/>
    <col min="19" max="19" width="12.625" bestFit="1" customWidth="1"/>
    <col min="20" max="21" width="16.25" bestFit="1" customWidth="1"/>
    <col min="22" max="22" width="15.25" bestFit="1" customWidth="1"/>
    <col min="23" max="23" width="21.375" bestFit="1" customWidth="1"/>
    <col min="24" max="24" width="25.5" bestFit="1" customWidth="1"/>
    <col min="25" max="25" width="12.75" bestFit="1" customWidth="1"/>
  </cols>
  <sheetData>
    <row r="1" spans="1:1" x14ac:dyDescent="0.4">
      <c r="A1" t="s">
        <v>41</v>
      </c>
    </row>
    <row r="2" spans="1:1" x14ac:dyDescent="0.4">
      <c r="A2" t="s">
        <v>40</v>
      </c>
    </row>
    <row r="3" spans="1:1" x14ac:dyDescent="0.4">
      <c r="A3" t="s">
        <v>43</v>
      </c>
    </row>
    <row r="4" spans="1:1" x14ac:dyDescent="0.4">
      <c r="A4" t="s">
        <v>42</v>
      </c>
    </row>
    <row r="6" spans="1:1" x14ac:dyDescent="0.4">
      <c r="A6" t="s">
        <v>45</v>
      </c>
    </row>
    <row r="7" spans="1:1" x14ac:dyDescent="0.4">
      <c r="A7" t="s">
        <v>62</v>
      </c>
    </row>
    <row r="8" spans="1:1" x14ac:dyDescent="0.4">
      <c r="A8" t="s">
        <v>63</v>
      </c>
    </row>
    <row r="9" spans="1:1" x14ac:dyDescent="0.4">
      <c r="A9" t="s">
        <v>64</v>
      </c>
    </row>
    <row r="10" spans="1:1" x14ac:dyDescent="0.4">
      <c r="A10" t="s">
        <v>65</v>
      </c>
    </row>
    <row r="11" spans="1:1" x14ac:dyDescent="0.4">
      <c r="A11" t="s">
        <v>37</v>
      </c>
    </row>
    <row r="12" spans="1:1" x14ac:dyDescent="0.4">
      <c r="A12" t="s">
        <v>38</v>
      </c>
    </row>
    <row r="13" spans="1:1" x14ac:dyDescent="0.4">
      <c r="A13" t="s">
        <v>47</v>
      </c>
    </row>
    <row r="14" spans="1:1" x14ac:dyDescent="0.4">
      <c r="A14" t="s">
        <v>48</v>
      </c>
    </row>
    <row r="15" spans="1:1" x14ac:dyDescent="0.4">
      <c r="A15" t="s">
        <v>77</v>
      </c>
    </row>
    <row r="17" spans="1:25" x14ac:dyDescent="0.4">
      <c r="A17" t="s">
        <v>44</v>
      </c>
    </row>
    <row r="18" spans="1:25" x14ac:dyDescent="0.4">
      <c r="A18" t="s">
        <v>36</v>
      </c>
    </row>
    <row r="20" spans="1:25" x14ac:dyDescent="0.4">
      <c r="A20" s="20" t="s">
        <v>14</v>
      </c>
      <c r="B20" s="20"/>
      <c r="C20" s="20"/>
      <c r="D20" s="2" t="s">
        <v>13</v>
      </c>
      <c r="E20" s="2" t="s">
        <v>12</v>
      </c>
      <c r="F20" s="2" t="s">
        <v>15</v>
      </c>
      <c r="H20" s="1"/>
      <c r="I20" s="5" t="s">
        <v>29</v>
      </c>
      <c r="J20" s="3" t="s">
        <v>3</v>
      </c>
      <c r="K20" s="7" t="s">
        <v>78</v>
      </c>
      <c r="L20" s="3" t="s">
        <v>4</v>
      </c>
      <c r="M20" s="3" t="s">
        <v>22</v>
      </c>
      <c r="N20" s="3" t="s">
        <v>0</v>
      </c>
      <c r="O20" s="3" t="s">
        <v>21</v>
      </c>
      <c r="P20" s="3" t="s">
        <v>5</v>
      </c>
      <c r="Q20" s="3" t="s">
        <v>27</v>
      </c>
      <c r="R20" s="3" t="s">
        <v>11</v>
      </c>
      <c r="S20" s="3" t="s">
        <v>28</v>
      </c>
      <c r="T20" s="3" t="s">
        <v>32</v>
      </c>
      <c r="U20" s="3" t="s">
        <v>33</v>
      </c>
      <c r="V20" s="3" t="s">
        <v>30</v>
      </c>
      <c r="W20" s="11" t="s">
        <v>80</v>
      </c>
      <c r="X20" s="25" t="s">
        <v>81</v>
      </c>
      <c r="Y20" s="11" t="s">
        <v>82</v>
      </c>
    </row>
    <row r="21" spans="1:25" x14ac:dyDescent="0.4">
      <c r="A21" s="21" t="s">
        <v>50</v>
      </c>
      <c r="B21" s="21" t="s">
        <v>51</v>
      </c>
      <c r="C21" s="1" t="s">
        <v>55</v>
      </c>
      <c r="D21" s="6">
        <v>1005</v>
      </c>
      <c r="E21" s="6" t="s">
        <v>54</v>
      </c>
      <c r="F21" s="6"/>
      <c r="H21" s="1"/>
      <c r="I21" s="3" t="s">
        <v>23</v>
      </c>
      <c r="J21" s="3" t="s">
        <v>26</v>
      </c>
      <c r="K21" s="7" t="s">
        <v>79</v>
      </c>
      <c r="L21" s="3" t="s">
        <v>24</v>
      </c>
      <c r="M21" s="3" t="s">
        <v>25</v>
      </c>
      <c r="N21" s="3" t="s">
        <v>25</v>
      </c>
      <c r="O21" s="3" t="s">
        <v>24</v>
      </c>
      <c r="P21" s="3" t="s">
        <v>24</v>
      </c>
      <c r="Q21" s="3" t="s">
        <v>25</v>
      </c>
      <c r="R21" s="5" t="s">
        <v>23</v>
      </c>
      <c r="S21" s="3" t="s">
        <v>23</v>
      </c>
      <c r="T21" s="3" t="s">
        <v>31</v>
      </c>
      <c r="U21" s="3" t="s">
        <v>31</v>
      </c>
      <c r="V21" s="3" t="s">
        <v>31</v>
      </c>
      <c r="W21" s="1"/>
      <c r="X21" s="25" t="s">
        <v>9</v>
      </c>
      <c r="Y21" s="11" t="s">
        <v>9</v>
      </c>
    </row>
    <row r="22" spans="1:25" x14ac:dyDescent="0.4">
      <c r="A22" s="23"/>
      <c r="B22" s="23"/>
      <c r="C22" s="1" t="s">
        <v>56</v>
      </c>
      <c r="D22" s="6">
        <v>1.2</v>
      </c>
      <c r="E22" s="6" t="s">
        <v>52</v>
      </c>
      <c r="F22" s="6"/>
      <c r="H22" s="3" t="s">
        <v>39</v>
      </c>
      <c r="I22" s="1">
        <f>$D$24</f>
        <v>0</v>
      </c>
      <c r="J22" s="1">
        <v>1</v>
      </c>
      <c r="K22" s="1">
        <v>0.9</v>
      </c>
      <c r="L22" s="1">
        <f ca="1">1/4.65-SUM($O22,$P22)</f>
        <v>6.5053763375579582E-2</v>
      </c>
      <c r="M22" s="1">
        <f>熱伝達率!$F3</f>
        <v>6.0497346947957293</v>
      </c>
      <c r="N22" s="1">
        <f ca="1">1/$O22-$M22</f>
        <v>3.04117439071827</v>
      </c>
      <c r="O22" s="1">
        <f t="shared" ref="O22:O27" ca="1" si="0">1/SUM($N22,$M22)</f>
        <v>0.11000000006528061</v>
      </c>
      <c r="P22" s="1">
        <v>0.04</v>
      </c>
      <c r="Q22" s="1">
        <f t="shared" ref="Q22:Q27" ca="1" si="1">1/(1/$N22+$L22+$P22)</f>
        <v>2.3048160516241385</v>
      </c>
      <c r="R22" s="10">
        <f t="shared" ref="R22:R27" ca="1" si="2">$I22+($S22-$I22)*SUM($P22,$L22)/SUM($P22,$L22,$O22)</f>
        <v>1.7347134670266748</v>
      </c>
      <c r="S22" s="1">
        <f t="shared" ref="S22:S27" ca="1" si="3">($D$31*$N22+$D$32*$M22)/SUM($N22,$M22)</f>
        <v>3.5511022888528712</v>
      </c>
      <c r="T22" s="1">
        <f t="shared" ref="T22:T27" ca="1" si="4">($D$31-$R22)*$N22</f>
        <v>16.350705766577921</v>
      </c>
      <c r="U22" s="1">
        <f t="shared" ref="U22:U27" ca="1" si="5">($D$32-$R22)*$M22</f>
        <v>0.16191987658791743</v>
      </c>
      <c r="V22" s="8">
        <f t="shared" ref="V22:V27" ca="1" si="6">SUM($T22,$U22)</f>
        <v>16.512625643165837</v>
      </c>
      <c r="W22" s="1">
        <f>(1-$W$26)*J22/SUM($J$22:$J$25,$J$27)</f>
        <v>0.11000000000000001</v>
      </c>
      <c r="X22" s="26">
        <f ca="1">SUMPRODUCT(R22:R27,W22:W27)</f>
        <v>1.7796783136507295</v>
      </c>
      <c r="Y22" s="1">
        <f ca="1">(N22*$D$31+M22*$D$32)*O22</f>
        <v>3.5511022888528712</v>
      </c>
    </row>
    <row r="23" spans="1:25" x14ac:dyDescent="0.4">
      <c r="A23" s="22"/>
      <c r="B23" s="22"/>
      <c r="C23" s="1" t="s">
        <v>57</v>
      </c>
      <c r="D23" s="6">
        <f>$D$21*$D$22</f>
        <v>1206</v>
      </c>
      <c r="E23" s="6" t="s">
        <v>53</v>
      </c>
      <c r="F23" s="6"/>
      <c r="H23" s="4" t="s">
        <v>39</v>
      </c>
      <c r="I23" s="1">
        <f t="shared" ref="I23:I27" si="7">$D$24</f>
        <v>0</v>
      </c>
      <c r="J23" s="1">
        <v>1</v>
      </c>
      <c r="K23" s="1">
        <v>0.9</v>
      </c>
      <c r="L23" s="1">
        <f ca="1">1/4.65-SUM($O23,$P23)</f>
        <v>6.5053763375579582E-2</v>
      </c>
      <c r="M23" s="1">
        <f>熱伝達率!$F4</f>
        <v>6.0497346947957293</v>
      </c>
      <c r="N23" s="1">
        <f t="shared" ref="N23:N27" ca="1" si="8">1/$O23-$M23</f>
        <v>3.04117439071827</v>
      </c>
      <c r="O23" s="1">
        <f t="shared" ca="1" si="0"/>
        <v>0.11000000006528061</v>
      </c>
      <c r="P23" s="1">
        <v>0.04</v>
      </c>
      <c r="Q23" s="1">
        <f t="shared" ca="1" si="1"/>
        <v>2.3048160516241385</v>
      </c>
      <c r="R23" s="10">
        <f t="shared" ca="1" si="2"/>
        <v>1.7347134670266748</v>
      </c>
      <c r="S23" s="1">
        <f t="shared" ca="1" si="3"/>
        <v>3.5511022888528712</v>
      </c>
      <c r="T23" s="1">
        <f t="shared" ca="1" si="4"/>
        <v>16.350705766577921</v>
      </c>
      <c r="U23" s="1">
        <f t="shared" ca="1" si="5"/>
        <v>0.16191987658791743</v>
      </c>
      <c r="V23" s="8">
        <f t="shared" ca="1" si="6"/>
        <v>16.512625643165837</v>
      </c>
      <c r="W23" s="1">
        <f t="shared" ref="W23:W27" si="9">(1-$W$26)*J23/SUM($J$22:$J$25,$J$27)</f>
        <v>0.11000000000000001</v>
      </c>
      <c r="Y23" s="1">
        <f t="shared" ref="Y23:Y27" ca="1" si="10">(N23*$D$31+M23*$D$32)*O23</f>
        <v>3.5511022888528712</v>
      </c>
    </row>
    <row r="24" spans="1:25" x14ac:dyDescent="0.4">
      <c r="A24" s="21" t="s">
        <v>16</v>
      </c>
      <c r="B24" s="2" t="s">
        <v>18</v>
      </c>
      <c r="C24" s="1" t="s">
        <v>10</v>
      </c>
      <c r="D24" s="1">
        <v>0</v>
      </c>
      <c r="E24" s="2" t="s">
        <v>9</v>
      </c>
      <c r="F24" s="1"/>
      <c r="H24" s="4" t="s">
        <v>39</v>
      </c>
      <c r="I24" s="1">
        <f t="shared" si="7"/>
        <v>0</v>
      </c>
      <c r="J24" s="1">
        <v>1</v>
      </c>
      <c r="K24" s="1">
        <v>0.9</v>
      </c>
      <c r="L24" s="1">
        <f ca="1">1/4.65-SUM($O24,$P24)</f>
        <v>6.5053763375579582E-2</v>
      </c>
      <c r="M24" s="1">
        <f>熱伝達率!$F5</f>
        <v>6.0497346947957293</v>
      </c>
      <c r="N24" s="1">
        <f t="shared" ca="1" si="8"/>
        <v>3.04117439071827</v>
      </c>
      <c r="O24" s="1">
        <f t="shared" ca="1" si="0"/>
        <v>0.11000000006528061</v>
      </c>
      <c r="P24" s="1">
        <v>0.04</v>
      </c>
      <c r="Q24" s="1">
        <f t="shared" ca="1" si="1"/>
        <v>2.3048160516241385</v>
      </c>
      <c r="R24" s="10">
        <f t="shared" ca="1" si="2"/>
        <v>1.7347134670266748</v>
      </c>
      <c r="S24" s="1">
        <f t="shared" ca="1" si="3"/>
        <v>3.5511022888528712</v>
      </c>
      <c r="T24" s="1">
        <f t="shared" ca="1" si="4"/>
        <v>16.350705766577921</v>
      </c>
      <c r="U24" s="1">
        <f t="shared" ca="1" si="5"/>
        <v>0.16191987658791743</v>
      </c>
      <c r="V24" s="8">
        <f t="shared" ca="1" si="6"/>
        <v>16.512625643165837</v>
      </c>
      <c r="W24" s="1">
        <f t="shared" si="9"/>
        <v>0.11000000000000001</v>
      </c>
      <c r="Y24" s="1">
        <f t="shared" ca="1" si="10"/>
        <v>3.5511022888528712</v>
      </c>
    </row>
    <row r="25" spans="1:25" x14ac:dyDescent="0.4">
      <c r="A25" s="23"/>
      <c r="B25" s="21" t="s">
        <v>19</v>
      </c>
      <c r="C25" s="1" t="s">
        <v>67</v>
      </c>
      <c r="D25" s="1">
        <v>2.7799999999999998E-4</v>
      </c>
      <c r="E25" s="6" t="s">
        <v>49</v>
      </c>
      <c r="F25" s="1" t="s">
        <v>66</v>
      </c>
      <c r="H25" s="7" t="s">
        <v>39</v>
      </c>
      <c r="I25" s="1">
        <f t="shared" si="7"/>
        <v>0</v>
      </c>
      <c r="J25" s="1">
        <v>1</v>
      </c>
      <c r="K25" s="1">
        <v>0.9</v>
      </c>
      <c r="L25" s="1">
        <f ca="1">1/4.65-SUM($O25,$P25)</f>
        <v>6.5053763375579582E-2</v>
      </c>
      <c r="M25" s="1">
        <f>熱伝達率!$F6</f>
        <v>6.0497346947957293</v>
      </c>
      <c r="N25" s="1">
        <f t="shared" ca="1" si="8"/>
        <v>3.04117439071827</v>
      </c>
      <c r="O25" s="1">
        <f t="shared" ca="1" si="0"/>
        <v>0.11000000006528061</v>
      </c>
      <c r="P25" s="1">
        <v>0.04</v>
      </c>
      <c r="Q25" s="1">
        <f t="shared" ca="1" si="1"/>
        <v>2.3048160516241385</v>
      </c>
      <c r="R25" s="10">
        <f t="shared" ca="1" si="2"/>
        <v>1.7347134670266748</v>
      </c>
      <c r="S25" s="1">
        <f t="shared" ca="1" si="3"/>
        <v>3.5511022888528712</v>
      </c>
      <c r="T25" s="1">
        <f t="shared" ca="1" si="4"/>
        <v>16.350705766577921</v>
      </c>
      <c r="U25" s="1">
        <f t="shared" ca="1" si="5"/>
        <v>0.16191987658791743</v>
      </c>
      <c r="V25" s="8">
        <f t="shared" ca="1" si="6"/>
        <v>16.512625643165837</v>
      </c>
      <c r="W25" s="1">
        <f t="shared" si="9"/>
        <v>0.11000000000000001</v>
      </c>
      <c r="Y25" s="1">
        <f t="shared" ca="1" si="10"/>
        <v>3.5511022888528712</v>
      </c>
    </row>
    <row r="26" spans="1:25" x14ac:dyDescent="0.4">
      <c r="A26" s="23"/>
      <c r="B26" s="23"/>
      <c r="C26" s="1" t="s">
        <v>6</v>
      </c>
      <c r="D26" s="1">
        <f ca="1">SUMPRODUCT($Q$22:$Q$27,$J$22:$J$27)+$D$23*$D$25</f>
        <v>14.060860140418566</v>
      </c>
      <c r="E26" s="2" t="s">
        <v>7</v>
      </c>
      <c r="F26" s="1"/>
      <c r="H26" s="7" t="s">
        <v>35</v>
      </c>
      <c r="I26" s="1">
        <f t="shared" si="7"/>
        <v>0</v>
      </c>
      <c r="J26" s="1">
        <v>1</v>
      </c>
      <c r="K26" s="1">
        <v>0.9</v>
      </c>
      <c r="L26" s="1">
        <f>0.012/0.16</f>
        <v>7.4999999999999997E-2</v>
      </c>
      <c r="M26" s="1">
        <f>熱伝達率!$F7</f>
        <v>6.0497346947957293</v>
      </c>
      <c r="N26" s="1">
        <f t="shared" ca="1" si="8"/>
        <v>3.04117439071827</v>
      </c>
      <c r="O26" s="1">
        <f t="shared" ca="1" si="0"/>
        <v>0.11000000006528061</v>
      </c>
      <c r="P26" s="1">
        <v>0.04</v>
      </c>
      <c r="Q26" s="1">
        <f t="shared" ca="1" si="1"/>
        <v>2.2531639669610057</v>
      </c>
      <c r="R26" s="10">
        <f t="shared" ca="1" si="2"/>
        <v>1.8150078359982034</v>
      </c>
      <c r="S26" s="1">
        <f t="shared" ca="1" si="3"/>
        <v>3.5511022888528712</v>
      </c>
      <c r="T26" s="1">
        <f t="shared" ca="1" si="4"/>
        <v>16.106516587942828</v>
      </c>
      <c r="U26" s="1">
        <f t="shared" ca="1" si="5"/>
        <v>-0.32383975317586844</v>
      </c>
      <c r="V26" s="8">
        <f ca="1">SUM($T26,$U26)</f>
        <v>15.78267683476696</v>
      </c>
      <c r="W26" s="1">
        <v>0.45</v>
      </c>
      <c r="Y26" s="1">
        <f t="shared" ca="1" si="10"/>
        <v>3.5511022888528712</v>
      </c>
    </row>
    <row r="27" spans="1:25" x14ac:dyDescent="0.4">
      <c r="A27" s="22"/>
      <c r="B27" s="22"/>
      <c r="C27" s="1" t="s">
        <v>1</v>
      </c>
      <c r="D27" s="1">
        <v>100</v>
      </c>
      <c r="E27" s="2" t="s">
        <v>2</v>
      </c>
      <c r="F27" s="1"/>
      <c r="H27" s="7" t="s">
        <v>34</v>
      </c>
      <c r="I27" s="1">
        <f t="shared" si="7"/>
        <v>0</v>
      </c>
      <c r="J27" s="1">
        <v>1</v>
      </c>
      <c r="K27" s="1">
        <v>0.9</v>
      </c>
      <c r="L27" s="1">
        <f>0.012/0.16</f>
        <v>7.4999999999999997E-2</v>
      </c>
      <c r="M27" s="1">
        <f>熱伝達率!$F8</f>
        <v>6.0497346947957293</v>
      </c>
      <c r="N27" s="1">
        <f t="shared" ca="1" si="8"/>
        <v>3.04117439071827</v>
      </c>
      <c r="O27" s="1">
        <f t="shared" ca="1" si="0"/>
        <v>0.11000000006528061</v>
      </c>
      <c r="P27" s="1">
        <v>0.04</v>
      </c>
      <c r="Q27" s="1">
        <f t="shared" ca="1" si="1"/>
        <v>2.2531639669610057</v>
      </c>
      <c r="R27" s="10">
        <f t="shared" ca="1" si="2"/>
        <v>1.8150078359982034</v>
      </c>
      <c r="S27" s="1">
        <f t="shared" ca="1" si="3"/>
        <v>3.5511022888528712</v>
      </c>
      <c r="T27" s="1">
        <f t="shared" ca="1" si="4"/>
        <v>16.106516587942828</v>
      </c>
      <c r="U27" s="1">
        <f t="shared" ca="1" si="5"/>
        <v>-0.32383975317586844</v>
      </c>
      <c r="V27" s="8">
        <f t="shared" ca="1" si="6"/>
        <v>15.78267683476696</v>
      </c>
      <c r="W27" s="1">
        <f t="shared" si="9"/>
        <v>0.11000000000000001</v>
      </c>
      <c r="Y27" s="1">
        <f t="shared" ca="1" si="10"/>
        <v>3.5511022888528712</v>
      </c>
    </row>
    <row r="28" spans="1:25" x14ac:dyDescent="0.4">
      <c r="A28" s="21" t="s">
        <v>17</v>
      </c>
      <c r="B28" s="24" t="s">
        <v>60</v>
      </c>
      <c r="C28" s="1" t="s">
        <v>58</v>
      </c>
      <c r="D28" s="1">
        <f ca="1">SUM($T$22:$T$27)</f>
        <v>97.615856242197339</v>
      </c>
      <c r="E28" s="6" t="s">
        <v>2</v>
      </c>
      <c r="F28" s="1"/>
    </row>
    <row r="29" spans="1:25" x14ac:dyDescent="0.4">
      <c r="A29" s="23"/>
      <c r="B29" s="23"/>
      <c r="C29" s="1" t="s">
        <v>59</v>
      </c>
      <c r="D29" s="1">
        <f ca="1">$D$23*$D$25*($D$31-$D$24)</f>
        <v>2.3841437578025877</v>
      </c>
      <c r="E29" s="6" t="s">
        <v>2</v>
      </c>
      <c r="F29" s="1"/>
    </row>
    <row r="30" spans="1:25" x14ac:dyDescent="0.4">
      <c r="A30" s="23"/>
      <c r="B30" s="22"/>
      <c r="C30" s="1" t="s">
        <v>61</v>
      </c>
      <c r="D30" s="1">
        <f ca="1">SUM($D$28:$D$29)</f>
        <v>99.999999999999929</v>
      </c>
      <c r="E30" s="3" t="s">
        <v>2</v>
      </c>
      <c r="F30" s="1"/>
    </row>
    <row r="31" spans="1:25" x14ac:dyDescent="0.4">
      <c r="A31" s="23"/>
      <c r="B31" s="21" t="s">
        <v>20</v>
      </c>
      <c r="C31" s="1" t="s">
        <v>8</v>
      </c>
      <c r="D31" s="9">
        <f ca="1">$D$31+($D$27-$D$30)/$D$26</f>
        <v>7.1111581117273035</v>
      </c>
      <c r="E31" s="2" t="s">
        <v>9</v>
      </c>
      <c r="F31" s="1"/>
    </row>
    <row r="32" spans="1:25" x14ac:dyDescent="0.4">
      <c r="A32" s="22"/>
      <c r="B32" s="22"/>
      <c r="C32" s="1" t="s">
        <v>46</v>
      </c>
      <c r="D32" s="1">
        <f ca="1">SUMPRODUCT($M$22:$M$27,$J$22:$J$27,$R$22:$R$27)/SUMPRODUCT($M$22:$M$27,$J$22:$J$27)</f>
        <v>1.7614782566838509</v>
      </c>
      <c r="E32" s="2" t="s">
        <v>9</v>
      </c>
      <c r="F32" s="1"/>
    </row>
  </sheetData>
  <mergeCells count="8">
    <mergeCell ref="A20:C20"/>
    <mergeCell ref="B31:B32"/>
    <mergeCell ref="A24:A27"/>
    <mergeCell ref="B25:B27"/>
    <mergeCell ref="B21:B23"/>
    <mergeCell ref="A21:A23"/>
    <mergeCell ref="A28:A32"/>
    <mergeCell ref="B28:B3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熱伝達率</vt:lpstr>
      <vt:lpstr>正解値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serikawa</dc:creator>
  <cp:lastModifiedBy>佐藤誠</cp:lastModifiedBy>
  <dcterms:created xsi:type="dcterms:W3CDTF">2020-08-24T06:41:34Z</dcterms:created>
  <dcterms:modified xsi:type="dcterms:W3CDTF">2021-07-01T04:36:05Z</dcterms:modified>
</cp:coreProperties>
</file>