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test_multizone\"/>
    </mc:Choice>
  </mc:AlternateContent>
  <xr:revisionPtr revIDLastSave="0" documentId="13_ncr:1_{6DE37A2E-2B05-4081-82E1-E3870D895314}" xr6:coauthVersionLast="45" xr6:coauthVersionMax="45" xr10:uidLastSave="{00000000-0000-0000-0000-000000000000}"/>
  <bookViews>
    <workbookView xWindow="-108" yWindow="-108" windowWidth="23256" windowHeight="12576" xr2:uid="{D7606B39-A6BC-4A8B-9D07-29F5962C51C7}"/>
  </bookViews>
  <sheets>
    <sheet name="標準プランLDK" sheetId="1" r:id="rId1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  <c r="O22" i="1" s="1"/>
  <c r="M23" i="1"/>
  <c r="O23" i="1" s="1"/>
  <c r="M24" i="1"/>
  <c r="M25" i="1"/>
  <c r="M26" i="1"/>
  <c r="M27" i="1"/>
  <c r="M28" i="1"/>
  <c r="M29" i="1"/>
  <c r="O29" i="1" s="1"/>
  <c r="M30" i="1"/>
  <c r="O30" i="1" s="1"/>
  <c r="M31" i="1"/>
  <c r="O31" i="1" s="1"/>
  <c r="M21" i="1"/>
  <c r="O21" i="1" s="1"/>
  <c r="O24" i="1"/>
  <c r="O25" i="1"/>
  <c r="O26" i="1"/>
  <c r="O27" i="1"/>
  <c r="O28" i="1"/>
  <c r="M4" i="1" l="1"/>
  <c r="M5" i="1"/>
  <c r="M6" i="1"/>
  <c r="M7" i="1"/>
  <c r="M8" i="1"/>
  <c r="M9" i="1"/>
  <c r="M10" i="1"/>
  <c r="M11" i="1"/>
  <c r="M12" i="1"/>
  <c r="M13" i="1"/>
  <c r="M3" i="1"/>
  <c r="B14" i="1"/>
  <c r="C7" i="1" s="1"/>
  <c r="D7" i="1" s="1"/>
  <c r="F7" i="1" s="1"/>
  <c r="C11" i="1" l="1"/>
  <c r="D11" i="1" s="1"/>
  <c r="F11" i="1" s="1"/>
  <c r="C10" i="1"/>
  <c r="L7" i="1"/>
  <c r="C9" i="1"/>
  <c r="C8" i="1"/>
  <c r="C6" i="1"/>
  <c r="C5" i="1"/>
  <c r="C13" i="1"/>
  <c r="C4" i="1"/>
  <c r="C3" i="1"/>
  <c r="C12" i="1"/>
  <c r="L11" i="1" l="1"/>
  <c r="L8" i="1"/>
  <c r="D8" i="1"/>
  <c r="F8" i="1" s="1"/>
  <c r="L4" i="1"/>
  <c r="D4" i="1"/>
  <c r="F4" i="1" s="1"/>
  <c r="D13" i="1"/>
  <c r="F13" i="1" s="1"/>
  <c r="L13" i="1"/>
  <c r="D5" i="1"/>
  <c r="F5" i="1" s="1"/>
  <c r="L5" i="1"/>
  <c r="D6" i="1"/>
  <c r="F6" i="1" s="1"/>
  <c r="L6" i="1"/>
  <c r="D9" i="1"/>
  <c r="F9" i="1" s="1"/>
  <c r="L9" i="1"/>
  <c r="D12" i="1"/>
  <c r="F12" i="1" s="1"/>
  <c r="L12" i="1"/>
  <c r="D3" i="1"/>
  <c r="L3" i="1"/>
  <c r="D10" i="1"/>
  <c r="F10" i="1" s="1"/>
  <c r="L10" i="1"/>
  <c r="O4" i="1" l="1"/>
  <c r="F3" i="1"/>
  <c r="D14" i="1"/>
  <c r="I4" i="1" l="1"/>
  <c r="G3" i="1" s="1"/>
  <c r="G7" i="1" l="1"/>
  <c r="G11" i="1"/>
  <c r="G9" i="1"/>
  <c r="G8" i="1"/>
  <c r="G13" i="1"/>
  <c r="G12" i="1"/>
  <c r="G4" i="1"/>
  <c r="G10" i="1"/>
  <c r="G6" i="1"/>
  <c r="G5" i="1"/>
</calcChain>
</file>

<file path=xl/sharedStrings.xml><?xml version="1.0" encoding="utf-8"?>
<sst xmlns="http://schemas.openxmlformats.org/spreadsheetml/2006/main" count="32" uniqueCount="29">
  <si>
    <t>北外壁</t>
    <rPh sb="0" eb="1">
      <t>キタ</t>
    </rPh>
    <rPh sb="1" eb="3">
      <t>ガイヘキ</t>
    </rPh>
    <phoneticPr fontId="2"/>
  </si>
  <si>
    <t>面積</t>
    <rPh sb="0" eb="2">
      <t>メンセキ</t>
    </rPh>
    <phoneticPr fontId="2"/>
  </si>
  <si>
    <t>北ドア</t>
    <rPh sb="0" eb="1">
      <t>キタ</t>
    </rPh>
    <phoneticPr fontId="2"/>
  </si>
  <si>
    <t>東外壁</t>
    <rPh sb="0" eb="1">
      <t>ヒガシ</t>
    </rPh>
    <rPh sb="1" eb="3">
      <t>ガイヘキ</t>
    </rPh>
    <phoneticPr fontId="2"/>
  </si>
  <si>
    <t>東窓</t>
    <rPh sb="0" eb="1">
      <t>ヒガシ</t>
    </rPh>
    <rPh sb="1" eb="2">
      <t>マド</t>
    </rPh>
    <phoneticPr fontId="2"/>
  </si>
  <si>
    <t>南外壁</t>
    <rPh sb="0" eb="1">
      <t>ミナミ</t>
    </rPh>
    <rPh sb="1" eb="3">
      <t>ガイヘキ</t>
    </rPh>
    <phoneticPr fontId="2"/>
  </si>
  <si>
    <t>南窓</t>
    <rPh sb="0" eb="1">
      <t>ミナミ</t>
    </rPh>
    <rPh sb="1" eb="2">
      <t>マド</t>
    </rPh>
    <phoneticPr fontId="2"/>
  </si>
  <si>
    <t>床</t>
    <rPh sb="0" eb="1">
      <t>ユカ</t>
    </rPh>
    <phoneticPr fontId="2"/>
  </si>
  <si>
    <t>外皮天井</t>
    <rPh sb="0" eb="2">
      <t>ガイヒ</t>
    </rPh>
    <rPh sb="2" eb="4">
      <t>テンジョウ</t>
    </rPh>
    <phoneticPr fontId="2"/>
  </si>
  <si>
    <t>間仕切り壁（非居室）</t>
    <rPh sb="0" eb="3">
      <t>マジキ</t>
    </rPh>
    <rPh sb="4" eb="5">
      <t>カベ</t>
    </rPh>
    <rPh sb="6" eb="7">
      <t>ヒ</t>
    </rPh>
    <rPh sb="7" eb="9">
      <t>キョシツ</t>
    </rPh>
    <phoneticPr fontId="2"/>
  </si>
  <si>
    <t>内壁天井（その他居室）</t>
    <rPh sb="0" eb="2">
      <t>ナイヘキ</t>
    </rPh>
    <rPh sb="2" eb="4">
      <t>テンジョウ</t>
    </rPh>
    <rPh sb="7" eb="8">
      <t>タ</t>
    </rPh>
    <rPh sb="8" eb="10">
      <t>キョシツ</t>
    </rPh>
    <phoneticPr fontId="2"/>
  </si>
  <si>
    <t>間仕切り壁（その他居室）</t>
    <rPh sb="0" eb="3">
      <t>マジキ</t>
    </rPh>
    <rPh sb="4" eb="5">
      <t>カベ</t>
    </rPh>
    <rPh sb="8" eb="9">
      <t>タ</t>
    </rPh>
    <rPh sb="9" eb="11">
      <t>キョシツ</t>
    </rPh>
    <phoneticPr fontId="2"/>
  </si>
  <si>
    <t>計</t>
    <rPh sb="0" eb="1">
      <t>ケイ</t>
    </rPh>
    <phoneticPr fontId="2"/>
  </si>
  <si>
    <t>面積比</t>
    <rPh sb="0" eb="2">
      <t>メンセキ</t>
    </rPh>
    <rPh sb="2" eb="3">
      <t>ヒ</t>
    </rPh>
    <phoneticPr fontId="2"/>
  </si>
  <si>
    <t>f_bar</t>
    <phoneticPr fontId="2"/>
  </si>
  <si>
    <t>放射率</t>
    <rPh sb="0" eb="3">
      <t>ホウシャリツ</t>
    </rPh>
    <phoneticPr fontId="2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</si>
  <si>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2"/>
  </si>
  <si>
    <t>平均温度</t>
    <rPh sb="0" eb="2">
      <t>ヘイキン</t>
    </rPh>
    <rPh sb="2" eb="4">
      <t>オンド</t>
    </rPh>
    <phoneticPr fontId="2"/>
  </si>
  <si>
    <t>放射熱伝達率[W/(m2･K)]</t>
    <rPh sb="0" eb="2">
      <t>ホウシャ</t>
    </rPh>
    <rPh sb="2" eb="6">
      <t>ネツデンタツリツ</t>
    </rPh>
    <phoneticPr fontId="2"/>
  </si>
  <si>
    <t>→面積割の場合</t>
    <rPh sb="1" eb="3">
      <t>メンセキ</t>
    </rPh>
    <rPh sb="3" eb="4">
      <t>ワリ</t>
    </rPh>
    <rPh sb="5" eb="7">
      <t>バアイ</t>
    </rPh>
    <phoneticPr fontId="2"/>
  </si>
  <si>
    <t>永田の方法</t>
    <rPh sb="0" eb="2">
      <t>ナガタ</t>
    </rPh>
    <rPh sb="3" eb="5">
      <t>ホウホウ</t>
    </rPh>
    <phoneticPr fontId="2"/>
  </si>
  <si>
    <t>面積割</t>
    <rPh sb="0" eb="2">
      <t>メンセキ</t>
    </rPh>
    <rPh sb="2" eb="3">
      <t>ワリ</t>
    </rPh>
    <phoneticPr fontId="2"/>
  </si>
  <si>
    <t>表面温度（想定）</t>
    <rPh sb="0" eb="2">
      <t>ヒョウメン</t>
    </rPh>
    <rPh sb="2" eb="4">
      <t>オンド</t>
    </rPh>
    <rPh sb="5" eb="7">
      <t>ソウテイ</t>
    </rPh>
    <phoneticPr fontId="2"/>
  </si>
  <si>
    <t>←床暖房想定</t>
    <rPh sb="1" eb="2">
      <t>ユカ</t>
    </rPh>
    <rPh sb="2" eb="4">
      <t>ダンボウ</t>
    </rPh>
    <rPh sb="4" eb="6">
      <t>ソウテイ</t>
    </rPh>
    <phoneticPr fontId="2"/>
  </si>
  <si>
    <t>MRT</t>
    <phoneticPr fontId="2"/>
  </si>
  <si>
    <t>放射熱量</t>
    <rPh sb="0" eb="2">
      <t>ホウシャ</t>
    </rPh>
    <rPh sb="2" eb="4">
      <t>ネツリョウ</t>
    </rPh>
    <phoneticPr fontId="2"/>
  </si>
  <si>
    <t>Python</t>
    <phoneticPr fontId="2"/>
  </si>
  <si>
    <t>Excel</t>
    <phoneticPr fontId="2"/>
  </si>
  <si>
    <t>計算結果比較</t>
    <rPh sb="0" eb="2">
      <t>ケイサン</t>
    </rPh>
    <rPh sb="2" eb="4">
      <t>ケッカ</t>
    </rPh>
    <rPh sb="4" eb="6">
      <t>ヒカク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</si>
</sst>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3" x14ac:knownFonts="1"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標準プランLDK!$F$1</c:f>
              <c:strCache>
                <c:ptCount val="1"/>
                <c:pt idx="0">
                  <c:v>永田の方法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標準プランLDK!$A$3:$A$13</c:f>
              <c:strCache>
                <c:ptCount val="11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間仕切り壁（その他居室）</c:v>
                </c:pt>
              </c:strCache>
            </c:strRef>
          </c:cat>
          <c:val>
            <c:numRef>
              <c:f>標準プランLDK!$F$3:$F$13</c:f>
              <c:numCache>
                <c:formatCode>0.00</c:formatCode>
                <c:ptCount val="11"/>
                <c:pt idx="0">
                  <c:v>5.3103830248944766</c:v>
                </c:pt>
                <c:pt idx="1">
                  <c:v>5.2008752218053864</c:v>
                </c:pt>
                <c:pt idx="2">
                  <c:v>5.8592012500032178</c:v>
                </c:pt>
                <c:pt idx="3">
                  <c:v>5.248920984513906</c:v>
                </c:pt>
                <c:pt idx="4">
                  <c:v>5.5032914287468957</c:v>
                </c:pt>
                <c:pt idx="5">
                  <c:v>5.3792130642289742</c:v>
                </c:pt>
                <c:pt idx="6">
                  <c:v>6.729260991384475</c:v>
                </c:pt>
                <c:pt idx="7">
                  <c:v>5.28214028555246</c:v>
                </c:pt>
                <c:pt idx="8">
                  <c:v>6.068035670095659</c:v>
                </c:pt>
                <c:pt idx="9">
                  <c:v>6.0635062758384137</c:v>
                </c:pt>
                <c:pt idx="10">
                  <c:v>5.4457474664811061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F-4CED-888E-9206BD782161}"/>
            </c:ext>
          </c:extLst>
        </c:ser>
        <c:ser>
          <c:idx val="1"/>
          <c:order val="1"/>
          <c:tx>
            <c:strRef>
              <c:f>標準プランLDK!$L$1</c:f>
              <c:strCache>
                <c:ptCount val="1"/>
                <c:pt idx="0">
                  <c:v>面積割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標準プランLDK!$A$3:$A$13</c:f>
              <c:strCache>
                <c:ptCount val="11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間仕切り壁（その他居室）</c:v>
                </c:pt>
              </c:strCache>
            </c:strRef>
          </c:cat>
          <c:val>
            <c:numRef>
              <c:f>標準プランLDK!$L$3:$L$13</c:f>
              <c:numCache>
                <c:formatCode>0.00</c:formatCode>
                <c:ptCount val="11"/>
                <c:pt idx="0">
                  <c:v>5.334170665134212</c:v>
                </c:pt>
                <c:pt idx="1">
                  <c:v>5.2094562291481132</c:v>
                </c:pt>
                <c:pt idx="2">
                  <c:v>5.8793387934957151</c:v>
                </c:pt>
                <c:pt idx="3">
                  <c:v>5.2648159562097367</c:v>
                </c:pt>
                <c:pt idx="4">
                  <c:v>5.5410415424977923</c:v>
                </c:pt>
                <c:pt idx="5">
                  <c:v>5.4098722527482046</c:v>
                </c:pt>
                <c:pt idx="6">
                  <c:v>6.4818730284907371</c:v>
                </c:pt>
                <c:pt idx="7">
                  <c:v>5.3025060437005891</c:v>
                </c:pt>
                <c:pt idx="8">
                  <c:v>6.0520165676203357</c:v>
                </c:pt>
                <c:pt idx="9">
                  <c:v>6.048469046555998</c:v>
                </c:pt>
                <c:pt idx="10">
                  <c:v>5.4810590125774628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F-4CED-888E-9206BD782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72532768"/>
        <c:axId val="672531784"/>
      </c:barChart>
      <c:catAx>
        <c:axId val="6725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1784"/>
        <c:crosses val="autoZero"/>
        <c:auto val="1"/>
        <c:lblAlgn val="ctr"/>
        <c:lblOffset val="100"/>
        <c:noMultiLvlLbl val="0"/>
      </c:catAx>
      <c:valAx>
        <c:axId val="672531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放射熱伝達率</a:t>
                </a:r>
                <a:r>
                  <a:rPr lang="en-US" altLang="ja-JP"/>
                  <a:t>[W/(m2</a:t>
                </a:r>
                <a:r>
                  <a:rPr lang="ja-JP" altLang="en-US"/>
                  <a:t>･</a:t>
                </a:r>
                <a:r>
                  <a:rPr lang="en-US" altLang="ja-JP"/>
                  <a:t>K)]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標準プランLDK!$F$1</c:f>
              <c:strCache>
                <c:ptCount val="1"/>
                <c:pt idx="0">
                  <c:v>永田の方法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標準プランLDK!$A$3:$A$13</c:f>
              <c:strCache>
                <c:ptCount val="11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間仕切り壁（その他居室）</c:v>
                </c:pt>
              </c:strCache>
            </c:strRef>
          </c:cat>
          <c:val>
            <c:numRef>
              <c:f>標準プランLDK!$G$3:$G$13</c:f>
              <c:numCache>
                <c:formatCode>#,##0_);[Red]\(#,##0\)</c:formatCode>
                <c:ptCount val="11"/>
                <c:pt idx="0">
                  <c:v>91.823395265393188</c:v>
                </c:pt>
                <c:pt idx="1">
                  <c:v>29.268986252180284</c:v>
                </c:pt>
                <c:pt idx="2">
                  <c:v>366.00973799345252</c:v>
                </c:pt>
                <c:pt idx="3">
                  <c:v>57.072987230995516</c:v>
                </c:pt>
                <c:pt idx="4">
                  <c:v>195.26002320304346</c:v>
                </c:pt>
                <c:pt idx="5">
                  <c:v>129.68640416670928</c:v>
                </c:pt>
                <c:pt idx="6">
                  <c:v>-1710.3311717095994</c:v>
                </c:pt>
                <c:pt idx="7">
                  <c:v>75.967267271771618</c:v>
                </c:pt>
                <c:pt idx="8">
                  <c:v>324.43952288127053</c:v>
                </c:pt>
                <c:pt idx="9">
                  <c:v>323.10981682147491</c:v>
                </c:pt>
                <c:pt idx="10">
                  <c:v>117.69303062330729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F-4CED-888E-9206BD782161}"/>
            </c:ext>
          </c:extLst>
        </c:ser>
        <c:ser>
          <c:idx val="1"/>
          <c:order val="1"/>
          <c:tx>
            <c:strRef>
              <c:f>標準プランLDK!$L$1</c:f>
              <c:strCache>
                <c:ptCount val="1"/>
                <c:pt idx="0">
                  <c:v>面積割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標準プランLDK!$A$3:$A$13</c:f>
              <c:strCache>
                <c:ptCount val="11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間仕切り壁（その他居室）</c:v>
                </c:pt>
              </c:strCache>
            </c:strRef>
          </c:cat>
          <c:val>
            <c:numRef>
              <c:f>標準プランLDK!$M$3:$M$13</c:f>
              <c:numCache>
                <c:formatCode>#,##0_);[Red]\(#,##0\)</c:formatCode>
                <c:ptCount val="11"/>
                <c:pt idx="0">
                  <c:v>89.966628573229656</c:v>
                </c:pt>
                <c:pt idx="1">
                  <c:v>28.596354909278663</c:v>
                </c:pt>
                <c:pt idx="2">
                  <c:v>358.23643203157815</c:v>
                </c:pt>
                <c:pt idx="3">
                  <c:v>55.838121853662045</c:v>
                </c:pt>
                <c:pt idx="4">
                  <c:v>191.76496696542495</c:v>
                </c:pt>
                <c:pt idx="5">
                  <c:v>127.21834776622005</c:v>
                </c:pt>
                <c:pt idx="6">
                  <c:v>-1663.96030528389</c:v>
                </c:pt>
                <c:pt idx="7">
                  <c:v>74.384900062959815</c:v>
                </c:pt>
                <c:pt idx="8">
                  <c:v>312.40960242126721</c:v>
                </c:pt>
                <c:pt idx="9">
                  <c:v>311.17910047524464</c:v>
                </c:pt>
                <c:pt idx="10">
                  <c:v>114.36585022502793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F-4CED-888E-9206BD782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72532768"/>
        <c:axId val="672531784"/>
      </c:barChart>
      <c:catAx>
        <c:axId val="6725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1784"/>
        <c:crosses val="autoZero"/>
        <c:auto val="1"/>
        <c:lblAlgn val="ctr"/>
        <c:lblOffset val="100"/>
        <c:noMultiLvlLbl val="0"/>
      </c:catAx>
      <c:valAx>
        <c:axId val="6725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放射熱伝達率</a:t>
                </a:r>
                <a:r>
                  <a:rPr lang="en-US" altLang="ja-JP"/>
                  <a:t>[W/(m2</a:t>
                </a:r>
                <a:r>
                  <a:rPr lang="ja-JP" altLang="en-US"/>
                  <a:t>･</a:t>
                </a:r>
                <a:r>
                  <a:rPr lang="en-US" altLang="ja-JP"/>
                  <a:t>K)]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14</xdr:row>
      <xdr:rowOff>80010</xdr:rowOff>
    </xdr:from>
    <xdr:to>
      <xdr:col>9</xdr:col>
      <xdr:colOff>41910</xdr:colOff>
      <xdr:row>31</xdr:row>
      <xdr:rowOff>102870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CDA21D-F8B4-446E-AC8A-46141078D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</xdr:colOff>
      <xdr:row>31</xdr:row>
      <xdr:rowOff>133350</xdr:rowOff>
    </xdr:from>
    <xdr:to>
      <xdr:col>9</xdr:col>
      <xdr:colOff>41910</xdr:colOff>
      <xdr:row>48</xdr:row>
      <xdr:rowOff>156210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37826D-F495-4994-8AA5-50A7088F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388620</xdr:colOff>
      <xdr:row>6</xdr:row>
      <xdr:rowOff>45720</xdr:rowOff>
    </xdr:from>
    <xdr:ext cx="1478610" cy="558102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48978A3-8275-45CC-B2BF-F0DF38850231}"/>
            </a:ext>
          </a:extLst>
        </xdr:cNvPr>
        <xdr:cNvSpPr txBox="1"/>
      </xdr:nvSpPr>
      <xdr:spPr>
        <a:xfrm>
          <a:off x="5212080" y="1485900"/>
          <a:ext cx="1478610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D14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71ED-63A1-4579-934F-8023F43885F4}">
  <dimension ref="A1:Q31"/>
  <sheetViews>
    <sheetView showGridLines="0" tabSelected="1" workbookViewId="0">
      <selection activeCell="M20" sqref="M20"/>
    </sheetView>
  </sheetViews>
  <sheetFormatPr defaultRowHeight="12.6" x14ac:dyDescent="0.25"/>
  <cols>
    <col min="1" max="1" width="21.109375" bestFit="1" customWidth="1"/>
    <col min="2" max="2" width="7.109375" bestFit="1" customWidth="1"/>
    <col min="3" max="3" width="6.5546875" bestFit="1" customWidth="1"/>
  </cols>
  <sheetData>
    <row r="1" spans="1:17" x14ac:dyDescent="0.25">
      <c r="A1" s="2"/>
      <c r="B1" s="2"/>
      <c r="C1" s="2"/>
      <c r="D1" s="2"/>
      <c r="E1" s="2"/>
      <c r="F1" s="2" t="s">
        <v>20</v>
      </c>
      <c r="G1" s="2"/>
      <c r="K1" s="2"/>
      <c r="L1" s="2" t="s">
        <v>21</v>
      </c>
      <c r="M1" s="2"/>
    </row>
    <row r="2" spans="1:17" ht="50.4" x14ac:dyDescent="0.25">
      <c r="A2" s="2"/>
      <c r="B2" s="2" t="s">
        <v>1</v>
      </c>
      <c r="C2" s="2" t="s">
        <v>13</v>
      </c>
      <c r="D2" s="3" t="s">
        <v>16</v>
      </c>
      <c r="E2" s="2" t="s">
        <v>15</v>
      </c>
      <c r="F2" s="3" t="s">
        <v>18</v>
      </c>
      <c r="G2" s="2" t="s">
        <v>25</v>
      </c>
      <c r="H2" s="2" t="s">
        <v>14</v>
      </c>
      <c r="I2" s="9">
        <v>1.1838382150736246</v>
      </c>
      <c r="K2" s="2" t="s">
        <v>19</v>
      </c>
      <c r="L2" s="3" t="s">
        <v>18</v>
      </c>
      <c r="M2" s="2" t="s">
        <v>25</v>
      </c>
      <c r="P2" s="3" t="s">
        <v>22</v>
      </c>
    </row>
    <row r="3" spans="1:17" x14ac:dyDescent="0.25">
      <c r="A3" s="2" t="s">
        <v>0</v>
      </c>
      <c r="B3" s="4">
        <v>4.9775</v>
      </c>
      <c r="C3" s="5">
        <f>B3/$B$14</f>
        <v>3.8082960027237642E-2</v>
      </c>
      <c r="D3" s="6">
        <f t="shared" ref="D3:D13" si="0">0.5*(1-SIGN(1-4*C3/$I$2)*SQRT(ABS(1-4*C3/$I$2)))</f>
        <v>3.3276374983290113E-2</v>
      </c>
      <c r="E3" s="2">
        <v>0.9</v>
      </c>
      <c r="F3" s="4">
        <f t="shared" ref="F3:F13" si="1">E3/(1-E3*D3)*4*0.0000000568*($I$3+273.15)^3</f>
        <v>5.3103830248944766</v>
      </c>
      <c r="G3" s="7">
        <f>B3*F3*($I$4-P3)</f>
        <v>91.823395265393188</v>
      </c>
      <c r="H3" s="2" t="s">
        <v>17</v>
      </c>
      <c r="I3" s="2">
        <v>20</v>
      </c>
      <c r="K3" s="2"/>
      <c r="L3" s="4">
        <f t="shared" ref="L3:L13" si="2">E3/(1-E3*C3)*4*0.0000000568*($I$3+273.15)^3</f>
        <v>5.334170665134212</v>
      </c>
      <c r="M3" s="7">
        <f>B3*L3*($O$4-P3)</f>
        <v>89.966628573229656</v>
      </c>
      <c r="P3" s="2">
        <v>18</v>
      </c>
    </row>
    <row r="4" spans="1:17" x14ac:dyDescent="0.25">
      <c r="A4" s="2" t="s">
        <v>2</v>
      </c>
      <c r="B4" s="4">
        <v>1.62</v>
      </c>
      <c r="C4" s="5">
        <f t="shared" ref="C4:C13" si="3">B4/$B$14</f>
        <v>1.2394654996308384E-2</v>
      </c>
      <c r="D4" s="6">
        <f t="shared" si="0"/>
        <v>1.0581865114719202E-2</v>
      </c>
      <c r="E4" s="2">
        <v>0.9</v>
      </c>
      <c r="F4" s="4">
        <f t="shared" si="1"/>
        <v>5.2008752218053864</v>
      </c>
      <c r="G4" s="7">
        <f t="shared" ref="G4:G13" si="4">B4*F4*($I$4-P4)</f>
        <v>29.268986252180284</v>
      </c>
      <c r="H4" s="2" t="s">
        <v>24</v>
      </c>
      <c r="I4" s="2">
        <f>SUMPRODUCT(B3:B13,F3:F13,P3:P13)/SUMPRODUCT(B3:B13,F3:F13)</f>
        <v>21.473891353624342</v>
      </c>
      <c r="K4" s="2"/>
      <c r="L4" s="4">
        <f t="shared" si="2"/>
        <v>5.2094562291481132</v>
      </c>
      <c r="M4" s="7">
        <f t="shared" ref="M4:M13" si="5">B4*L4*($O$4-P4)</f>
        <v>28.596354909278663</v>
      </c>
      <c r="N4" s="2" t="s">
        <v>24</v>
      </c>
      <c r="O4" s="10">
        <f>SUMPRODUCT(B3:B13,L3:L13,P3:P13)/SUMPRODUCT(B3:B13,L3:L13)</f>
        <v>21.38846707894119</v>
      </c>
      <c r="P4" s="2">
        <v>18</v>
      </c>
    </row>
    <row r="5" spans="1:17" x14ac:dyDescent="0.25">
      <c r="A5" s="2" t="s">
        <v>3</v>
      </c>
      <c r="B5" s="4">
        <v>17.981999999999999</v>
      </c>
      <c r="C5" s="5">
        <f t="shared" si="3"/>
        <v>0.13758067045902306</v>
      </c>
      <c r="D5" s="6">
        <f t="shared" si="0"/>
        <v>0.13423473459619684</v>
      </c>
      <c r="E5" s="2">
        <v>0.9</v>
      </c>
      <c r="F5" s="4">
        <f t="shared" si="1"/>
        <v>5.8592012500032178</v>
      </c>
      <c r="G5" s="7">
        <f t="shared" si="4"/>
        <v>366.00973799345252</v>
      </c>
      <c r="K5" s="2"/>
      <c r="L5" s="4">
        <f t="shared" si="2"/>
        <v>5.8793387934957151</v>
      </c>
      <c r="M5" s="7">
        <f t="shared" si="5"/>
        <v>358.23643203157815</v>
      </c>
      <c r="P5" s="2">
        <v>18</v>
      </c>
    </row>
    <row r="6" spans="1:17" x14ac:dyDescent="0.25">
      <c r="A6" s="2" t="s">
        <v>4</v>
      </c>
      <c r="B6" s="4">
        <v>3.13</v>
      </c>
      <c r="C6" s="5">
        <f t="shared" si="3"/>
        <v>2.3947697616324221E-2</v>
      </c>
      <c r="D6" s="6">
        <f t="shared" si="0"/>
        <v>2.0655510186331105E-2</v>
      </c>
      <c r="E6" s="2">
        <v>0.9</v>
      </c>
      <c r="F6" s="4">
        <f t="shared" si="1"/>
        <v>5.248920984513906</v>
      </c>
      <c r="G6" s="7">
        <f t="shared" si="4"/>
        <v>57.072987230995516</v>
      </c>
      <c r="K6" s="2"/>
      <c r="L6" s="4">
        <f t="shared" si="2"/>
        <v>5.2648159562097367</v>
      </c>
      <c r="M6" s="7">
        <f t="shared" si="5"/>
        <v>55.838121853662045</v>
      </c>
      <c r="P6" s="2">
        <v>18</v>
      </c>
    </row>
    <row r="7" spans="1:17" x14ac:dyDescent="0.25">
      <c r="A7" s="2" t="s">
        <v>5</v>
      </c>
      <c r="B7" s="4">
        <v>10.2135</v>
      </c>
      <c r="C7" s="5">
        <f t="shared" si="3"/>
        <v>7.8143709138762757E-2</v>
      </c>
      <c r="D7" s="6">
        <f t="shared" si="0"/>
        <v>7.1058015526076101E-2</v>
      </c>
      <c r="E7" s="2">
        <v>0.9</v>
      </c>
      <c r="F7" s="4">
        <f t="shared" si="1"/>
        <v>5.5032914287468957</v>
      </c>
      <c r="G7" s="7">
        <f t="shared" si="4"/>
        <v>195.26002320304346</v>
      </c>
      <c r="K7" s="2"/>
      <c r="L7" s="4">
        <f t="shared" si="2"/>
        <v>5.5410415424977923</v>
      </c>
      <c r="M7" s="7">
        <f t="shared" si="5"/>
        <v>191.76496696542495</v>
      </c>
      <c r="P7" s="2">
        <v>18</v>
      </c>
    </row>
    <row r="8" spans="1:17" x14ac:dyDescent="0.25">
      <c r="A8" s="2" t="s">
        <v>6</v>
      </c>
      <c r="B8" s="4">
        <v>6.94</v>
      </c>
      <c r="C8" s="5">
        <f t="shared" si="3"/>
        <v>5.3098089922456904E-2</v>
      </c>
      <c r="D8" s="6">
        <f t="shared" si="0"/>
        <v>4.7067873181623421E-2</v>
      </c>
      <c r="E8" s="2">
        <v>0.9</v>
      </c>
      <c r="F8" s="4">
        <f t="shared" si="1"/>
        <v>5.3792130642289742</v>
      </c>
      <c r="G8" s="7">
        <f t="shared" si="4"/>
        <v>129.68640416670928</v>
      </c>
      <c r="K8" s="2"/>
      <c r="L8" s="4">
        <f t="shared" si="2"/>
        <v>5.4098722527482046</v>
      </c>
      <c r="M8" s="7">
        <f t="shared" si="5"/>
        <v>127.21834776622005</v>
      </c>
      <c r="P8" s="2">
        <v>18</v>
      </c>
    </row>
    <row r="9" spans="1:17" x14ac:dyDescent="0.25">
      <c r="A9" s="2" t="s">
        <v>7</v>
      </c>
      <c r="B9" s="4">
        <v>29.81</v>
      </c>
      <c r="C9" s="5">
        <f t="shared" si="3"/>
        <v>0.22807695397527958</v>
      </c>
      <c r="D9" s="6">
        <f t="shared" si="0"/>
        <v>0.26053995720536782</v>
      </c>
      <c r="E9" s="2">
        <v>0.9</v>
      </c>
      <c r="F9" s="4">
        <f t="shared" si="1"/>
        <v>6.729260991384475</v>
      </c>
      <c r="G9" s="7">
        <f t="shared" si="4"/>
        <v>-1710.3311717095994</v>
      </c>
      <c r="K9" s="2"/>
      <c r="L9" s="4">
        <f t="shared" si="2"/>
        <v>6.4818730284907371</v>
      </c>
      <c r="M9" s="7">
        <f t="shared" si="5"/>
        <v>-1663.96030528389</v>
      </c>
      <c r="P9" s="2">
        <v>30</v>
      </c>
      <c r="Q9" t="s">
        <v>23</v>
      </c>
    </row>
    <row r="10" spans="1:17" x14ac:dyDescent="0.25">
      <c r="A10" s="2" t="s">
        <v>8</v>
      </c>
      <c r="B10" s="4">
        <v>4.1399999999999997</v>
      </c>
      <c r="C10" s="5">
        <f t="shared" si="3"/>
        <v>3.1675229435010312E-2</v>
      </c>
      <c r="D10" s="6">
        <f t="shared" si="0"/>
        <v>2.7513369106772323E-2</v>
      </c>
      <c r="E10" s="2">
        <v>0.9</v>
      </c>
      <c r="F10" s="4">
        <f t="shared" si="1"/>
        <v>5.28214028555246</v>
      </c>
      <c r="G10" s="7">
        <f t="shared" si="4"/>
        <v>75.967267271771618</v>
      </c>
      <c r="K10" s="2"/>
      <c r="L10" s="4">
        <f t="shared" si="2"/>
        <v>5.3025060437005891</v>
      </c>
      <c r="M10" s="7">
        <f t="shared" si="5"/>
        <v>74.384900062959815</v>
      </c>
      <c r="P10" s="2">
        <v>18</v>
      </c>
    </row>
    <row r="11" spans="1:17" x14ac:dyDescent="0.25">
      <c r="A11" s="2" t="s">
        <v>9</v>
      </c>
      <c r="B11" s="4">
        <v>21.612500000000001</v>
      </c>
      <c r="C11" s="5">
        <f t="shared" si="3"/>
        <v>0.16535770438747838</v>
      </c>
      <c r="D11" s="6">
        <f t="shared" si="0"/>
        <v>0.16785441362954084</v>
      </c>
      <c r="E11" s="2">
        <v>0.9</v>
      </c>
      <c r="F11" s="4">
        <f t="shared" si="1"/>
        <v>6.068035670095659</v>
      </c>
      <c r="G11" s="7">
        <f t="shared" si="4"/>
        <v>324.43952288127053</v>
      </c>
      <c r="K11" s="2"/>
      <c r="L11" s="4">
        <f t="shared" si="2"/>
        <v>6.0520165676203357</v>
      </c>
      <c r="M11" s="7">
        <f t="shared" si="5"/>
        <v>312.40960242126721</v>
      </c>
      <c r="P11" s="2">
        <v>19</v>
      </c>
    </row>
    <row r="12" spans="1:17" x14ac:dyDescent="0.25">
      <c r="A12" s="2" t="s">
        <v>10</v>
      </c>
      <c r="B12" s="4">
        <v>21.54</v>
      </c>
      <c r="C12" s="5">
        <f t="shared" si="3"/>
        <v>0.16480300532128553</v>
      </c>
      <c r="D12" s="6">
        <f t="shared" si="0"/>
        <v>0.16714980786608913</v>
      </c>
      <c r="E12" s="2">
        <v>0.9</v>
      </c>
      <c r="F12" s="4">
        <f t="shared" si="1"/>
        <v>6.0635062758384137</v>
      </c>
      <c r="G12" s="7">
        <f t="shared" si="4"/>
        <v>323.10981682147491</v>
      </c>
      <c r="K12" s="2"/>
      <c r="L12" s="4">
        <f t="shared" si="2"/>
        <v>6.048469046555998</v>
      </c>
      <c r="M12" s="7">
        <f t="shared" si="5"/>
        <v>311.17910047524464</v>
      </c>
      <c r="P12" s="2">
        <v>19</v>
      </c>
    </row>
    <row r="13" spans="1:17" x14ac:dyDescent="0.25">
      <c r="A13" s="2" t="s">
        <v>11</v>
      </c>
      <c r="B13" s="4">
        <v>8.7360000000000007</v>
      </c>
      <c r="C13" s="5">
        <f t="shared" si="3"/>
        <v>6.6839324720833357E-2</v>
      </c>
      <c r="D13" s="6">
        <f t="shared" si="0"/>
        <v>6.0068013427165723E-2</v>
      </c>
      <c r="E13" s="2">
        <v>0.9</v>
      </c>
      <c r="F13" s="4">
        <f t="shared" si="1"/>
        <v>5.4457474664811061</v>
      </c>
      <c r="G13" s="7">
        <f t="shared" si="4"/>
        <v>117.69303062330729</v>
      </c>
      <c r="K13" s="2"/>
      <c r="L13" s="4">
        <f t="shared" si="2"/>
        <v>5.4810590125774628</v>
      </c>
      <c r="M13" s="7">
        <f t="shared" si="5"/>
        <v>114.36585022502793</v>
      </c>
      <c r="P13" s="2">
        <v>19</v>
      </c>
    </row>
    <row r="14" spans="1:17" x14ac:dyDescent="0.25">
      <c r="A14" s="2" t="s">
        <v>12</v>
      </c>
      <c r="B14" s="4">
        <f>SUM(B3:B13)</f>
        <v>130.70149999999998</v>
      </c>
      <c r="C14" s="2"/>
      <c r="D14" s="8">
        <f>SUM(D3:D13)</f>
        <v>0.99999993482317262</v>
      </c>
      <c r="E14" s="2"/>
      <c r="F14" s="2"/>
      <c r="G14" s="2"/>
    </row>
    <row r="19" spans="13:15" x14ac:dyDescent="0.25">
      <c r="M19" t="s">
        <v>28</v>
      </c>
    </row>
    <row r="20" spans="13:15" x14ac:dyDescent="0.25">
      <c r="M20" t="s">
        <v>27</v>
      </c>
      <c r="N20" t="s">
        <v>26</v>
      </c>
    </row>
    <row r="21" spans="13:15" x14ac:dyDescent="0.25">
      <c r="M21" s="1">
        <f>F3</f>
        <v>5.3103830248944766</v>
      </c>
      <c r="N21">
        <v>5.3010247448551802</v>
      </c>
      <c r="O21">
        <f>ABS(M21-N21)</f>
        <v>9.3582800392963961E-3</v>
      </c>
    </row>
    <row r="22" spans="13:15" x14ac:dyDescent="0.25">
      <c r="M22" s="1">
        <f t="shared" ref="M22:M31" si="6">F4</f>
        <v>5.2008752218053864</v>
      </c>
      <c r="N22">
        <v>5.1917160677890797</v>
      </c>
      <c r="O22">
        <f t="shared" ref="O22:O31" si="7">ABS(M22-N22)</f>
        <v>9.1591540163067364E-3</v>
      </c>
    </row>
    <row r="23" spans="13:15" x14ac:dyDescent="0.25">
      <c r="M23" s="1">
        <f t="shared" si="6"/>
        <v>5.8592012500032178</v>
      </c>
      <c r="N23">
        <v>5.8488351692565104</v>
      </c>
      <c r="O23">
        <f t="shared" si="7"/>
        <v>1.0366080746707418E-2</v>
      </c>
    </row>
    <row r="24" spans="13:15" x14ac:dyDescent="0.25">
      <c r="M24" s="1">
        <f t="shared" si="6"/>
        <v>5.248920984513906</v>
      </c>
      <c r="N24">
        <v>5.2396745343302999</v>
      </c>
      <c r="O24">
        <f t="shared" si="7"/>
        <v>9.2464501836060364E-3</v>
      </c>
    </row>
    <row r="25" spans="13:15" x14ac:dyDescent="0.25">
      <c r="M25" s="1">
        <f t="shared" si="6"/>
        <v>5.5032914287468957</v>
      </c>
      <c r="N25">
        <v>5.4935809211203601</v>
      </c>
      <c r="O25">
        <f t="shared" si="7"/>
        <v>9.7105076265355805E-3</v>
      </c>
    </row>
    <row r="26" spans="13:15" x14ac:dyDescent="0.25">
      <c r="M26" s="1">
        <f t="shared" si="6"/>
        <v>5.3792130642289742</v>
      </c>
      <c r="N26">
        <v>5.3697293299255504</v>
      </c>
      <c r="O26">
        <f t="shared" si="7"/>
        <v>9.483734303423752E-3</v>
      </c>
    </row>
    <row r="27" spans="13:15" x14ac:dyDescent="0.25">
      <c r="M27" s="1">
        <f t="shared" si="6"/>
        <v>6.729260991384475</v>
      </c>
      <c r="N27">
        <v>6.7172447515445697</v>
      </c>
      <c r="O27">
        <f t="shared" si="7"/>
        <v>1.2016239839905296E-2</v>
      </c>
    </row>
    <row r="28" spans="13:15" x14ac:dyDescent="0.25">
      <c r="M28" s="1">
        <f t="shared" si="6"/>
        <v>5.28214028555246</v>
      </c>
      <c r="N28">
        <v>5.2728334153506999</v>
      </c>
      <c r="O28">
        <f t="shared" si="7"/>
        <v>9.3068702017600202E-3</v>
      </c>
    </row>
    <row r="29" spans="13:15" x14ac:dyDescent="0.25">
      <c r="M29" s="1">
        <f t="shared" si="6"/>
        <v>6.068035670095659</v>
      </c>
      <c r="N29">
        <v>6.0572806989364496</v>
      </c>
      <c r="O29">
        <f t="shared" si="7"/>
        <v>1.0754971159209425E-2</v>
      </c>
    </row>
    <row r="30" spans="13:15" x14ac:dyDescent="0.25">
      <c r="M30" s="1">
        <f t="shared" si="6"/>
        <v>6.0635062758384137</v>
      </c>
      <c r="N30">
        <v>6.0527597779194799</v>
      </c>
      <c r="O30">
        <f t="shared" si="7"/>
        <v>1.0746497918933784E-2</v>
      </c>
    </row>
    <row r="31" spans="13:15" x14ac:dyDescent="0.25">
      <c r="M31" s="1">
        <f t="shared" si="6"/>
        <v>5.4457474664811061</v>
      </c>
      <c r="N31">
        <v>5.4361422322025001</v>
      </c>
      <c r="O31">
        <f t="shared" si="7"/>
        <v>9.6052342786059342E-3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標準プランLDK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2020-08-31T23:34:35Z</dcterms:created>
  <dcterms:modified xsi:type="dcterms:W3CDTF">2020-09-04T04:09:35Z</dcterms:modified>
</cp:coreProperties>
</file>