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ikawa\Documents\heat_load_calc\test\test_singlezone\steady_03\"/>
    </mc:Choice>
  </mc:AlternateContent>
  <xr:revisionPtr revIDLastSave="0" documentId="13_ncr:1_{3CF763E4-6E2E-44B0-BB36-6EE689BE4D89}" xr6:coauthVersionLast="45" xr6:coauthVersionMax="45" xr10:uidLastSave="{00000000-0000-0000-0000-000000000000}"/>
  <bookViews>
    <workbookView xWindow="-108" yWindow="-108" windowWidth="23256" windowHeight="14016" activeTab="1" xr2:uid="{45A1B7A6-7409-41F9-BB10-4729754C71E5}"/>
  </bookViews>
  <sheets>
    <sheet name="熱伝達率" sheetId="2" r:id="rId1"/>
    <sheet name="正解値" sheetId="1" r:id="rId2"/>
  </sheets>
  <calcPr calcId="181029" iterate="1" iterateDelta="1E-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 i="1" l="1"/>
  <c r="B4" i="2" l="1"/>
  <c r="B5" i="2"/>
  <c r="B6" i="2"/>
  <c r="B7" i="2"/>
  <c r="B8" i="2"/>
  <c r="B3" i="2"/>
  <c r="A4" i="2"/>
  <c r="A5" i="2"/>
  <c r="A6" i="2"/>
  <c r="A7" i="2"/>
  <c r="A8" i="2"/>
  <c r="A3" i="2"/>
  <c r="E4" i="2"/>
  <c r="E5" i="2"/>
  <c r="E6" i="2"/>
  <c r="E7" i="2"/>
  <c r="E8" i="2"/>
  <c r="E3" i="2"/>
  <c r="B9" i="2" l="1"/>
  <c r="P25" i="1"/>
  <c r="P24" i="1"/>
  <c r="C5" i="2" l="1"/>
  <c r="D5" i="2" s="1"/>
  <c r="F5" i="2" s="1"/>
  <c r="L22" i="1" s="1"/>
  <c r="C6" i="2"/>
  <c r="D6" i="2" s="1"/>
  <c r="F6" i="2" s="1"/>
  <c r="L23" i="1" s="1"/>
  <c r="C8" i="2"/>
  <c r="D8" i="2" s="1"/>
  <c r="F8" i="2" s="1"/>
  <c r="L25" i="1" s="1"/>
  <c r="M25" i="1" s="1"/>
  <c r="Q25" i="1" s="1"/>
  <c r="C4" i="2"/>
  <c r="D4" i="2" s="1"/>
  <c r="F4" i="2" s="1"/>
  <c r="L21" i="1" s="1"/>
  <c r="C7" i="2"/>
  <c r="D7" i="2" s="1"/>
  <c r="F7" i="2" s="1"/>
  <c r="L24" i="1" s="1"/>
  <c r="M24" i="1" s="1"/>
  <c r="Q24" i="1" s="1"/>
  <c r="C3" i="2"/>
  <c r="D3" i="2" s="1"/>
  <c r="I21" i="1"/>
  <c r="I22" i="1"/>
  <c r="I23" i="1"/>
  <c r="I24" i="1"/>
  <c r="I25" i="1"/>
  <c r="I20" i="1"/>
  <c r="M23" i="1" l="1"/>
  <c r="Q23" i="1" s="1"/>
  <c r="P21" i="1"/>
  <c r="M21" i="1"/>
  <c r="P22" i="1"/>
  <c r="M22" i="1"/>
  <c r="F3" i="2"/>
  <c r="L20" i="1" s="1"/>
  <c r="D9" i="2"/>
  <c r="P20" i="1" l="1"/>
  <c r="M20" i="1"/>
  <c r="Q22" i="1"/>
  <c r="Q21" i="1"/>
  <c r="Q20" i="1" l="1"/>
  <c r="D20" i="1" s="1"/>
  <c r="R20" i="1" l="1"/>
  <c r="S20" i="1"/>
  <c r="T20" i="1"/>
  <c r="U20" i="1"/>
  <c r="V20" i="1"/>
  <c r="R21" i="1"/>
  <c r="S21" i="1"/>
  <c r="T21" i="1"/>
  <c r="U21" i="1"/>
  <c r="V21" i="1"/>
  <c r="D22" i="1"/>
  <c r="R22" i="1"/>
  <c r="S22" i="1"/>
  <c r="T22" i="1"/>
  <c r="U22" i="1"/>
  <c r="V22" i="1"/>
  <c r="D23" i="1"/>
  <c r="R23" i="1"/>
  <c r="S23" i="1"/>
  <c r="T23" i="1"/>
  <c r="U23" i="1"/>
  <c r="V23" i="1"/>
  <c r="D24" i="1"/>
  <c r="R24" i="1"/>
  <c r="S24" i="1"/>
  <c r="T24" i="1"/>
  <c r="U24" i="1"/>
  <c r="V24" i="1"/>
  <c r="R25" i="1"/>
  <c r="S25" i="1"/>
  <c r="T25" i="1"/>
  <c r="U25" i="1"/>
  <c r="V25" i="1"/>
</calcChain>
</file>

<file path=xl/sharedStrings.xml><?xml version="1.0" encoding="utf-8"?>
<sst xmlns="http://schemas.openxmlformats.org/spreadsheetml/2006/main" count="79" uniqueCount="65">
  <si>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</si>
  <si>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</si>
  <si>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</si>
  <si>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</si>
  <si>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</si>
  <si>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</si>
  <si>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</si>
  <si>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</si>
  <si>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</si>
  <si>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</si>
  <si>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</si>
  <si>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</si>
  <si>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</si>
  <si>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</si>
  <si>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</si>
  <si>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</si>
  <si>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</si>
  <si>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</si>
  <si>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</si>
  <si>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</si>
  <si>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</si>
  <si>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</si>
  <si>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</si>
  <si>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</si>
  <si>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</si>
  <si>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</si>
  <si>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</si>
  <si>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</si>
  <si>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</si>
  <si>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</si>
  <si>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</si>
  <si>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</si>
  <si>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</si>
  <si>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</si>
  <si>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</si>
  <si>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</si>
  <si>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</si>
  <si>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</si>
  <si>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</si>
  <si>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</si>
  <si>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</si>
  <si>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</si>
  <si>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</si>
  <si>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</si>
  <si>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</si>
  <si>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</si>
  <si>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</si>
  <si>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</si>
  <si>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</si>
  <si>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</si>
  <si>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</si>
  <si>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作用温度は、室空気温度、微小球温度、対流熱伝達率、放射熱伝達率より求める。</t>
    <rPh sb="0" eb="2">
      <t>サヨウ</t>
    </rPh>
    <rPh sb="2" eb="3">
      <t>アタタ</t>
    </rPh>
    <rPh sb="3" eb="4">
      <t>ド</t>
    </rPh>
    <rPh sb="6" eb="7">
      <t>シツ</t>
    </rPh>
    <rPh sb="7" eb="11">
      <t>クウキオンド</t>
    </rPh>
    <rPh sb="12" eb="14">
      <t>ビショウ</t>
    </rPh>
    <rPh sb="14" eb="15">
      <t>キュウ</t>
    </rPh>
    <rPh sb="15" eb="17">
      <t>オンド</t>
    </rPh>
    <rPh sb="33" eb="34">
      <t>モト</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</si>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</sst>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00000000"/>
    <numFmt numFmtId="177" formatCode="0.000000000000"/>
    <numFmt numFmtId="178" formatCode="0.000000000000000"/>
    <numFmt numFmtId="179" formatCode="0.000"/>
    <numFmt numFmtId="180"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lignment vertical="center"/>
    </xf>
  </cellStyleXfs>
  <cellXfs count="2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7" fontId="0" fillId="0" borderId="1" xfId="0" applyNumberFormat="1" applyBorder="1">
      <alignment vertical="center"/>
    </xf>
    <xf numFmtId="178" fontId="0" fillId="0" borderId="1" xfId="0" applyNumberFormat="1" applyBorder="1">
      <alignment vertical="center"/>
    </xf>
    <xf numFmtId="176" fontId="0" fillId="0" borderId="1" xfId="0" applyNumberFormat="1" applyFill="1" applyBorder="1">
      <alignment vertical="center"/>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9" fontId="2" fillId="0" borderId="1" xfId="1" applyNumberFormat="1" applyBorder="1">
      <alignment vertical="center"/>
    </xf>
    <xf numFmtId="180" fontId="2" fillId="0" borderId="1" xfId="1" applyNumberFormat="1" applyBorder="1">
      <alignment vertical="center"/>
    </xf>
    <xf numFmtId="180" fontId="2" fillId="2" borderId="1" xfId="1" applyNumberFormat="1"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2">
    <cellStyle name="標準" xfId="0" builtinId="0"/>
    <cellStyle name="標準 2" xfId="1" xr:uid="{6C55B18A-A73A-4975-95C7-BD7C38290D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EE3A47E7-BC84-4AEE-8BD8-E9CB2B626033}"/>
            </a:ext>
          </a:extLst>
        </xdr:cNvPr>
        <xdr:cNvSpPr txBox="1"/>
      </xdr:nvSpPr>
      <xdr:spPr>
        <a:xfrm>
          <a:off x="528066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DA0E0-71F3-430C-BDDD-8C5D3206CC19}">
  <dimension ref="A1:H9"/>
  <sheetViews>
    <sheetView showGridLines="0" workbookViewId="0">
      <selection activeCell="D9" sqref="D9"/>
    </sheetView>
  </sheetViews>
  <sheetFormatPr defaultRowHeight="12.6" x14ac:dyDescent="0.45"/>
  <cols>
    <col min="1" max="1" width="19" style="11" bestFit="1" customWidth="1"/>
    <col min="2" max="2" width="6.3984375" style="11" bestFit="1" customWidth="1"/>
    <col min="3" max="3" width="5.8984375" style="11" bestFit="1" customWidth="1"/>
    <col min="4" max="4" width="13.19921875" style="11" customWidth="1"/>
    <col min="5" max="5" width="8.796875" style="11"/>
    <col min="6" max="6" width="12.8984375" style="11" customWidth="1"/>
    <col min="7" max="16384" width="8.796875" style="11"/>
  </cols>
  <sheetData>
    <row r="1" spans="1:8" x14ac:dyDescent="0.45">
      <c r="A1" s="10"/>
      <c r="B1" s="10"/>
      <c r="C1" s="10"/>
      <c r="D1" s="10"/>
      <c r="E1" s="10"/>
      <c r="F1" s="10" t="s">
        <v>53</v>
      </c>
    </row>
    <row r="2" spans="1:8" ht="25.2" x14ac:dyDescent="0.45">
      <c r="A2" s="10"/>
      <c r="B2" s="10" t="s">
        <v>54</v>
      </c>
      <c r="C2" s="10" t="s">
        <v>55</v>
      </c>
      <c r="D2" s="12" t="s">
        <v>56</v>
      </c>
      <c r="E2" s="10" t="s">
        <v>57</v>
      </c>
      <c r="F2" s="12" t="s">
        <v>58</v>
      </c>
      <c r="G2" s="10" t="s">
        <v>59</v>
      </c>
      <c r="H2" s="13">
        <v>1.199999999980782</v>
      </c>
    </row>
    <row r="3" spans="1:8" x14ac:dyDescent="0.45">
      <c r="A3" s="10" t="str">
        <f>正解値!$H20</f>
        <v>壁</v>
      </c>
      <c r="B3" s="14">
        <f>正解値!$J20</f>
        <v>1</v>
      </c>
      <c r="C3" s="15">
        <f t="shared" ref="C3:C8" si="0">B3/$B$9</f>
        <v>0.16666666666666666</v>
      </c>
      <c r="D3" s="16">
        <f t="shared" ref="D3:D8" si="1">0.5*(1-SIGN(1-4*C3/$H$2)*SQRT(ABS(1-4*C3/$H$2)))</f>
        <v>0.16666666667000313</v>
      </c>
      <c r="E3" s="10">
        <f>正解値!$K20</f>
        <v>0.9</v>
      </c>
      <c r="F3" s="16">
        <f t="shared" ref="F3:F8" si="2">E3/(1-E3*D3)*4*0.0000000567*($H$3+273.15)^3</f>
        <v>6.0497346947957293</v>
      </c>
      <c r="G3" s="10" t="s">
        <v>60</v>
      </c>
      <c r="H3" s="10">
        <v>20</v>
      </c>
    </row>
    <row r="4" spans="1:8" x14ac:dyDescent="0.45">
      <c r="A4" s="10" t="str">
        <f>正解値!$H21</f>
        <v>壁</v>
      </c>
      <c r="B4" s="14">
        <f>正解値!$J21</f>
        <v>1</v>
      </c>
      <c r="C4" s="15">
        <f t="shared" si="0"/>
        <v>0.16666666666666666</v>
      </c>
      <c r="D4" s="16">
        <f t="shared" si="1"/>
        <v>0.16666666667000313</v>
      </c>
      <c r="E4" s="10">
        <f>正解値!$K21</f>
        <v>0.9</v>
      </c>
      <c r="F4" s="16">
        <f t="shared" si="2"/>
        <v>6.0497346947957293</v>
      </c>
    </row>
    <row r="5" spans="1:8" x14ac:dyDescent="0.45">
      <c r="A5" s="10" t="str">
        <f>正解値!$H22</f>
        <v>壁</v>
      </c>
      <c r="B5" s="14">
        <f>正解値!$J22</f>
        <v>1</v>
      </c>
      <c r="C5" s="15">
        <f t="shared" si="0"/>
        <v>0.16666666666666666</v>
      </c>
      <c r="D5" s="16">
        <f t="shared" si="1"/>
        <v>0.16666666667000313</v>
      </c>
      <c r="E5" s="10">
        <f>正解値!$K22</f>
        <v>0.9</v>
      </c>
      <c r="F5" s="16">
        <f t="shared" si="2"/>
        <v>6.0497346947957293</v>
      </c>
    </row>
    <row r="6" spans="1:8" x14ac:dyDescent="0.45">
      <c r="A6" s="10" t="str">
        <f>正解値!$H23</f>
        <v>壁</v>
      </c>
      <c r="B6" s="14">
        <f>正解値!$J23</f>
        <v>1</v>
      </c>
      <c r="C6" s="15">
        <f t="shared" si="0"/>
        <v>0.16666666666666666</v>
      </c>
      <c r="D6" s="16">
        <f t="shared" si="1"/>
        <v>0.16666666667000313</v>
      </c>
      <c r="E6" s="10">
        <f>正解値!$K23</f>
        <v>0.9</v>
      </c>
      <c r="F6" s="16">
        <f t="shared" si="2"/>
        <v>6.0497346947957293</v>
      </c>
    </row>
    <row r="7" spans="1:8" x14ac:dyDescent="0.45">
      <c r="A7" s="10" t="str">
        <f>正解値!$H24</f>
        <v>床</v>
      </c>
      <c r="B7" s="14">
        <f>正解値!$J24</f>
        <v>1</v>
      </c>
      <c r="C7" s="15">
        <f t="shared" si="0"/>
        <v>0.16666666666666666</v>
      </c>
      <c r="D7" s="16">
        <f t="shared" si="1"/>
        <v>0.16666666667000313</v>
      </c>
      <c r="E7" s="10">
        <f>正解値!$K24</f>
        <v>0.9</v>
      </c>
      <c r="F7" s="16">
        <f t="shared" si="2"/>
        <v>6.0497346947957293</v>
      </c>
    </row>
    <row r="8" spans="1:8" x14ac:dyDescent="0.45">
      <c r="A8" s="10" t="str">
        <f>正解値!$H25</f>
        <v>屋根</v>
      </c>
      <c r="B8" s="14">
        <f>正解値!$J25</f>
        <v>1</v>
      </c>
      <c r="C8" s="15">
        <f t="shared" si="0"/>
        <v>0.16666666666666666</v>
      </c>
      <c r="D8" s="16">
        <f t="shared" si="1"/>
        <v>0.16666666667000313</v>
      </c>
      <c r="E8" s="10">
        <f>正解値!$K25</f>
        <v>0.9</v>
      </c>
      <c r="F8" s="16">
        <f t="shared" si="2"/>
        <v>6.0497346947957293</v>
      </c>
    </row>
    <row r="9" spans="1:8" x14ac:dyDescent="0.45">
      <c r="A9" s="10" t="s">
        <v>61</v>
      </c>
      <c r="B9" s="14">
        <f>SUM(B3:B8)</f>
        <v>6</v>
      </c>
      <c r="C9" s="10"/>
      <c r="D9" s="17">
        <f>SUM(D3:D8)</f>
        <v>1.0000000000200189</v>
      </c>
      <c r="E9" s="10"/>
      <c r="F9" s="10"/>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25"/>
  <sheetViews>
    <sheetView showGridLines="0" tabSelected="1" workbookViewId="0"/>
  </sheetViews>
  <sheetFormatPr defaultRowHeight="18" x14ac:dyDescent="0.45"/>
  <cols>
    <col min="3" max="3" width="20.19921875" bestFit="1" customWidth="1"/>
    <col min="4" max="4" width="28.8984375" customWidth="1"/>
    <col min="6" max="6" width="14.69921875" bestFit="1" customWidth="1"/>
    <col min="9" max="9" width="12.3984375" bestFit="1" customWidth="1"/>
    <col min="10" max="10" width="5" bestFit="1" customWidth="1"/>
    <col min="11" max="11" width="6.796875" bestFit="1" customWidth="1"/>
    <col min="12" max="13" width="12.59765625" bestFit="1" customWidth="1"/>
    <col min="14" max="15" width="20.19921875" bestFit="1" customWidth="1"/>
    <col min="16" max="16" width="12.59765625" bestFit="1" customWidth="1"/>
    <col min="17" max="17" width="28.09765625" bestFit="1" customWidth="1"/>
    <col min="18" max="18" width="14.19921875" bestFit="1" customWidth="1"/>
    <col min="19" max="19" width="12.59765625" bestFit="1" customWidth="1"/>
    <col min="20" max="21" width="16.296875" bestFit="1" customWidth="1"/>
    <col min="22" max="22" width="16.3984375" bestFit="1" customWidth="1"/>
  </cols>
  <sheetData>
    <row r="1" spans="1:1" x14ac:dyDescent="0.45">
      <c r="A1" t="s">
        <v>45</v>
      </c>
    </row>
    <row r="2" spans="1:1" x14ac:dyDescent="0.45">
      <c r="A2" t="s">
        <v>43</v>
      </c>
    </row>
    <row r="3" spans="1:1" x14ac:dyDescent="0.45">
      <c r="A3" t="s">
        <v>47</v>
      </c>
    </row>
    <row r="4" spans="1:1" x14ac:dyDescent="0.45">
      <c r="A4" t="s">
        <v>46</v>
      </c>
    </row>
    <row r="6" spans="1:1" x14ac:dyDescent="0.45">
      <c r="A6" t="s">
        <v>49</v>
      </c>
    </row>
    <row r="7" spans="1:1" x14ac:dyDescent="0.45">
      <c r="A7" t="s">
        <v>44</v>
      </c>
    </row>
    <row r="8" spans="1:1" x14ac:dyDescent="0.45">
      <c r="A8" t="s">
        <v>39</v>
      </c>
    </row>
    <row r="9" spans="1:1" x14ac:dyDescent="0.45">
      <c r="A9" t="s">
        <v>40</v>
      </c>
    </row>
    <row r="10" spans="1:1" x14ac:dyDescent="0.45">
      <c r="A10" t="s">
        <v>41</v>
      </c>
    </row>
    <row r="11" spans="1:1" x14ac:dyDescent="0.45">
      <c r="A11" t="s">
        <v>51</v>
      </c>
    </row>
    <row r="12" spans="1:1" x14ac:dyDescent="0.45">
      <c r="A12" t="s">
        <v>52</v>
      </c>
    </row>
    <row r="13" spans="1:1" x14ac:dyDescent="0.45">
      <c r="A13" t="s">
        <v>64</v>
      </c>
    </row>
    <row r="15" spans="1:1" x14ac:dyDescent="0.45">
      <c r="A15" t="s">
        <v>48</v>
      </c>
    </row>
    <row r="16" spans="1:1" x14ac:dyDescent="0.45">
      <c r="A16" t="s">
        <v>38</v>
      </c>
    </row>
    <row r="18" spans="1:22" x14ac:dyDescent="0.45">
      <c r="A18" s="18" t="s">
        <v>14</v>
      </c>
      <c r="B18" s="18"/>
      <c r="C18" s="18"/>
      <c r="D18" s="2" t="s">
        <v>13</v>
      </c>
      <c r="E18" s="2" t="s">
        <v>12</v>
      </c>
      <c r="F18" s="2" t="s">
        <v>15</v>
      </c>
      <c r="H18" s="1"/>
      <c r="I18" s="5" t="s">
        <v>29</v>
      </c>
      <c r="J18" s="3" t="s">
        <v>3</v>
      </c>
      <c r="K18" s="6" t="s">
        <v>62</v>
      </c>
      <c r="L18" s="3" t="s">
        <v>22</v>
      </c>
      <c r="M18" s="3" t="s">
        <v>0</v>
      </c>
      <c r="N18" s="3" t="s">
        <v>21</v>
      </c>
      <c r="O18" s="3" t="s">
        <v>5</v>
      </c>
      <c r="P18" s="3" t="s">
        <v>4</v>
      </c>
      <c r="Q18" s="3" t="s">
        <v>27</v>
      </c>
      <c r="R18" s="3" t="s">
        <v>11</v>
      </c>
      <c r="S18" s="3" t="s">
        <v>28</v>
      </c>
      <c r="T18" s="3" t="s">
        <v>32</v>
      </c>
      <c r="U18" s="3" t="s">
        <v>33</v>
      </c>
      <c r="V18" s="3" t="s">
        <v>30</v>
      </c>
    </row>
    <row r="19" spans="1:22" x14ac:dyDescent="0.45">
      <c r="A19" s="19" t="s">
        <v>16</v>
      </c>
      <c r="B19" s="2" t="s">
        <v>18</v>
      </c>
      <c r="C19" s="1" t="s">
        <v>10</v>
      </c>
      <c r="D19" s="1">
        <v>0</v>
      </c>
      <c r="E19" s="2" t="s">
        <v>9</v>
      </c>
      <c r="F19" s="1"/>
      <c r="H19" s="1"/>
      <c r="I19" s="3" t="s">
        <v>23</v>
      </c>
      <c r="J19" s="3" t="s">
        <v>26</v>
      </c>
      <c r="K19" s="6" t="s">
        <v>63</v>
      </c>
      <c r="L19" s="3" t="s">
        <v>25</v>
      </c>
      <c r="M19" s="3" t="s">
        <v>25</v>
      </c>
      <c r="N19" s="3" t="s">
        <v>24</v>
      </c>
      <c r="O19" s="3" t="s">
        <v>24</v>
      </c>
      <c r="P19" s="3" t="s">
        <v>24</v>
      </c>
      <c r="Q19" s="3" t="s">
        <v>25</v>
      </c>
      <c r="R19" s="5" t="s">
        <v>23</v>
      </c>
      <c r="S19" s="3" t="s">
        <v>23</v>
      </c>
      <c r="T19" s="3" t="s">
        <v>31</v>
      </c>
      <c r="U19" s="3" t="s">
        <v>31</v>
      </c>
      <c r="V19" s="3" t="s">
        <v>31</v>
      </c>
    </row>
    <row r="20" spans="1:22" x14ac:dyDescent="0.45">
      <c r="A20" s="21"/>
      <c r="B20" s="19" t="s">
        <v>19</v>
      </c>
      <c r="C20" s="1" t="s">
        <v>6</v>
      </c>
      <c r="D20" s="1">
        <f>SUMPRODUCT($Q$20:$Q$25,$J$20:$J$25)</f>
        <v>13.725592140418566</v>
      </c>
      <c r="E20" s="2" t="s">
        <v>7</v>
      </c>
      <c r="F20" s="1"/>
      <c r="H20" s="3" t="s">
        <v>42</v>
      </c>
      <c r="I20" s="1">
        <f>$D$19</f>
        <v>0</v>
      </c>
      <c r="J20" s="1">
        <v>1</v>
      </c>
      <c r="K20" s="1">
        <v>0.9</v>
      </c>
      <c r="L20" s="1">
        <f>熱伝達率!$F3</f>
        <v>6.0497346947957293</v>
      </c>
      <c r="M20" s="1">
        <f>1/$N20-$L20</f>
        <v>3.04117439071827</v>
      </c>
      <c r="N20" s="1">
        <v>0.11000000006528061</v>
      </c>
      <c r="O20" s="1">
        <v>0.04</v>
      </c>
      <c r="P20" s="1">
        <f t="shared" ref="P20:P22" si="0">1/4.65-SUM($N20,$O20)</f>
        <v>6.5053763375579582E-2</v>
      </c>
      <c r="Q20" s="1">
        <f t="shared" ref="Q20:Q25" si="1">1/(1/$M20+$P20+$O20)</f>
        <v>2.3048160516241385</v>
      </c>
      <c r="R20" s="9">
        <f t="shared" ref="R20:R25" ca="1" si="2">$I20+($S20-$I20)*SUM($O20,$P20)/SUM($O20,$P20,$N20)</f>
        <v>1.7770816482136145</v>
      </c>
      <c r="S20" s="1">
        <f t="shared" ref="S20:S25" ca="1" si="3">($D$23*$M20+$D$24*$L20)/SUM($M20,$L20)</f>
        <v>3.6378334684092049</v>
      </c>
      <c r="T20" s="1">
        <f t="shared" ref="T20:T25" ca="1" si="4">($D$23-$R20)*$M20</f>
        <v>16.750051063435578</v>
      </c>
      <c r="U20" s="1">
        <f t="shared" ref="U20:U25" ca="1" si="5">($D$24-$R20)*$L20</f>
        <v>0.16587456466722383</v>
      </c>
      <c r="V20" s="7">
        <f t="shared" ref="V20:V24" ca="1" si="6">SUM($T20,$U20)</f>
        <v>16.915925628102801</v>
      </c>
    </row>
    <row r="21" spans="1:22" x14ac:dyDescent="0.45">
      <c r="A21" s="20"/>
      <c r="B21" s="20"/>
      <c r="C21" s="1" t="s">
        <v>1</v>
      </c>
      <c r="D21" s="1">
        <v>100</v>
      </c>
      <c r="E21" s="2" t="s">
        <v>2</v>
      </c>
      <c r="F21" s="1"/>
      <c r="H21" s="4" t="s">
        <v>42</v>
      </c>
      <c r="I21" s="1">
        <f t="shared" ref="I21:I25" si="7">$D$19</f>
        <v>0</v>
      </c>
      <c r="J21" s="1">
        <v>1</v>
      </c>
      <c r="K21" s="1">
        <v>0.9</v>
      </c>
      <c r="L21" s="1">
        <f>熱伝達率!$F4</f>
        <v>6.0497346947957293</v>
      </c>
      <c r="M21" s="1">
        <f t="shared" ref="M21:M25" si="8">1/$N21-$L21</f>
        <v>3.04117439071827</v>
      </c>
      <c r="N21" s="1">
        <v>0.11000000006528061</v>
      </c>
      <c r="O21" s="1">
        <v>0.04</v>
      </c>
      <c r="P21" s="1">
        <f t="shared" si="0"/>
        <v>6.5053763375579582E-2</v>
      </c>
      <c r="Q21" s="1">
        <f t="shared" si="1"/>
        <v>2.3048160516241385</v>
      </c>
      <c r="R21" s="9">
        <f t="shared" ca="1" si="2"/>
        <v>1.7770816482136145</v>
      </c>
      <c r="S21" s="1">
        <f t="shared" ca="1" si="3"/>
        <v>3.6378334684092049</v>
      </c>
      <c r="T21" s="1">
        <f t="shared" ca="1" si="4"/>
        <v>16.750051063435578</v>
      </c>
      <c r="U21" s="1">
        <f t="shared" ca="1" si="5"/>
        <v>0.16587456466722383</v>
      </c>
      <c r="V21" s="7">
        <f t="shared" ca="1" si="6"/>
        <v>16.915925628102801</v>
      </c>
    </row>
    <row r="22" spans="1:22" x14ac:dyDescent="0.45">
      <c r="A22" s="18" t="s">
        <v>17</v>
      </c>
      <c r="B22" s="3" t="s">
        <v>34</v>
      </c>
      <c r="C22" s="1" t="s">
        <v>35</v>
      </c>
      <c r="D22" s="1">
        <f ca="1">SUM($T$20:$T$25)</f>
        <v>100</v>
      </c>
      <c r="E22" s="3" t="s">
        <v>2</v>
      </c>
      <c r="F22" s="1"/>
      <c r="H22" s="4" t="s">
        <v>42</v>
      </c>
      <c r="I22" s="1">
        <f t="shared" si="7"/>
        <v>0</v>
      </c>
      <c r="J22" s="1">
        <v>1</v>
      </c>
      <c r="K22" s="1">
        <v>0.9</v>
      </c>
      <c r="L22" s="1">
        <f>熱伝達率!$F5</f>
        <v>6.0497346947957293</v>
      </c>
      <c r="M22" s="1">
        <f t="shared" si="8"/>
        <v>3.04117439071827</v>
      </c>
      <c r="N22" s="1">
        <v>0.11000000006528061</v>
      </c>
      <c r="O22" s="1">
        <v>0.04</v>
      </c>
      <c r="P22" s="1">
        <f t="shared" si="0"/>
        <v>6.5053763375579582E-2</v>
      </c>
      <c r="Q22" s="1">
        <f t="shared" si="1"/>
        <v>2.3048160516241385</v>
      </c>
      <c r="R22" s="9">
        <f t="shared" ca="1" si="2"/>
        <v>1.7770816482136145</v>
      </c>
      <c r="S22" s="1">
        <f t="shared" ca="1" si="3"/>
        <v>3.6378334684092049</v>
      </c>
      <c r="T22" s="1">
        <f t="shared" ca="1" si="4"/>
        <v>16.750051063435578</v>
      </c>
      <c r="U22" s="1">
        <f t="shared" ca="1" si="5"/>
        <v>0.16587456466722383</v>
      </c>
      <c r="V22" s="7">
        <f t="shared" ca="1" si="6"/>
        <v>16.915925628102801</v>
      </c>
    </row>
    <row r="23" spans="1:22" x14ac:dyDescent="0.45">
      <c r="A23" s="18"/>
      <c r="B23" s="19" t="s">
        <v>20</v>
      </c>
      <c r="C23" s="1" t="s">
        <v>8</v>
      </c>
      <c r="D23" s="8">
        <f ca="1">$D$23+($D$21-$D$22)/$D$20</f>
        <v>7.2848391495779214</v>
      </c>
      <c r="E23" s="2" t="s">
        <v>9</v>
      </c>
      <c r="F23" s="1"/>
      <c r="H23" s="6" t="s">
        <v>42</v>
      </c>
      <c r="I23" s="1">
        <f t="shared" si="7"/>
        <v>0</v>
      </c>
      <c r="J23" s="1">
        <v>1</v>
      </c>
      <c r="K23" s="1">
        <v>0.9</v>
      </c>
      <c r="L23" s="1">
        <f>熱伝達率!$F6</f>
        <v>6.0497346947957293</v>
      </c>
      <c r="M23" s="1">
        <f t="shared" si="8"/>
        <v>3.04117439071827</v>
      </c>
      <c r="N23" s="1">
        <v>0.11000000006528061</v>
      </c>
      <c r="O23" s="1">
        <v>0.04</v>
      </c>
      <c r="P23" s="1">
        <f>1/4.65-SUM($N23,$O23)</f>
        <v>6.5053763375579582E-2</v>
      </c>
      <c r="Q23" s="1">
        <f t="shared" si="1"/>
        <v>2.3048160516241385</v>
      </c>
      <c r="R23" s="9">
        <f t="shared" ca="1" si="2"/>
        <v>1.7770816482136145</v>
      </c>
      <c r="S23" s="1">
        <f t="shared" ca="1" si="3"/>
        <v>3.6378334684092049</v>
      </c>
      <c r="T23" s="1">
        <f t="shared" ca="1" si="4"/>
        <v>16.750051063435578</v>
      </c>
      <c r="U23" s="1">
        <f t="shared" ca="1" si="5"/>
        <v>0.16587456466722383</v>
      </c>
      <c r="V23" s="7">
        <f t="shared" ca="1" si="6"/>
        <v>16.915925628102801</v>
      </c>
    </row>
    <row r="24" spans="1:22" x14ac:dyDescent="0.45">
      <c r="A24" s="18"/>
      <c r="B24" s="20"/>
      <c r="C24" s="1" t="s">
        <v>50</v>
      </c>
      <c r="D24" s="1">
        <f ca="1">SUMPRODUCT($L$20:$L$25,$J$20:$J$25,$R$20:$R$25)/SUMPRODUCT($L$20:$L$25,$J$20:$J$25)</f>
        <v>1.8045001339878612</v>
      </c>
      <c r="E24" s="2" t="s">
        <v>9</v>
      </c>
      <c r="F24" s="1"/>
      <c r="H24" s="6" t="s">
        <v>37</v>
      </c>
      <c r="I24" s="1">
        <f t="shared" si="7"/>
        <v>0</v>
      </c>
      <c r="J24" s="1">
        <v>1</v>
      </c>
      <c r="K24" s="1">
        <v>0.9</v>
      </c>
      <c r="L24" s="1">
        <f>熱伝達率!$F7</f>
        <v>6.0497346947957293</v>
      </c>
      <c r="M24" s="1">
        <f t="shared" si="8"/>
        <v>3.04117439071827</v>
      </c>
      <c r="N24" s="1">
        <v>0.11000000006528061</v>
      </c>
      <c r="O24" s="1">
        <v>0.04</v>
      </c>
      <c r="P24" s="1">
        <f>0.012/0.16</f>
        <v>7.4999999999999997E-2</v>
      </c>
      <c r="Q24" s="1">
        <f t="shared" si="1"/>
        <v>2.2531639669610057</v>
      </c>
      <c r="R24" s="9">
        <f t="shared" ca="1" si="2"/>
        <v>1.8593371055363552</v>
      </c>
      <c r="S24" s="1">
        <f t="shared" ca="1" si="3"/>
        <v>3.6378334684092049</v>
      </c>
      <c r="T24" s="1">
        <f t="shared" ca="1" si="4"/>
        <v>16.499897873128841</v>
      </c>
      <c r="U24" s="1">
        <f t="shared" ca="1" si="5"/>
        <v>-0.33174912933445033</v>
      </c>
      <c r="V24" s="7">
        <f t="shared" ca="1" si="6"/>
        <v>16.16814874379439</v>
      </c>
    </row>
    <row r="25" spans="1:22" x14ac:dyDescent="0.45">
      <c r="H25" s="6" t="s">
        <v>36</v>
      </c>
      <c r="I25" s="1">
        <f t="shared" si="7"/>
        <v>0</v>
      </c>
      <c r="J25" s="1">
        <v>1</v>
      </c>
      <c r="K25" s="1">
        <v>0.9</v>
      </c>
      <c r="L25" s="1">
        <f>熱伝達率!$F8</f>
        <v>6.0497346947957293</v>
      </c>
      <c r="M25" s="1">
        <f t="shared" si="8"/>
        <v>3.04117439071827</v>
      </c>
      <c r="N25" s="1">
        <v>0.11000000006528061</v>
      </c>
      <c r="O25" s="1">
        <v>0.04</v>
      </c>
      <c r="P25" s="1">
        <f>0.012/0.16</f>
        <v>7.4999999999999997E-2</v>
      </c>
      <c r="Q25" s="1">
        <f t="shared" si="1"/>
        <v>2.2531639669610057</v>
      </c>
      <c r="R25" s="9">
        <f t="shared" ca="1" si="2"/>
        <v>1.8593371055363552</v>
      </c>
      <c r="S25" s="1">
        <f t="shared" ca="1" si="3"/>
        <v>3.6378334684092049</v>
      </c>
      <c r="T25" s="1">
        <f t="shared" ca="1" si="4"/>
        <v>16.499897873128841</v>
      </c>
      <c r="U25" s="1">
        <f t="shared" ca="1" si="5"/>
        <v>-0.33174912933445033</v>
      </c>
      <c r="V25" s="7">
        <f ca="1">SUM($T25,$U25)</f>
        <v>16.16814874379439</v>
      </c>
    </row>
  </sheetData>
  <mergeCells count="5">
    <mergeCell ref="A18:C18"/>
    <mergeCell ref="B23:B24"/>
    <mergeCell ref="A19:A21"/>
    <mergeCell ref="B20:B21"/>
    <mergeCell ref="A22:A2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2020-10-08T00:47:32Z</dcterms:modified>
</cp:coreProperties>
</file>