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toh\Documents\sourcetree\heat_load_calc\test\test_singlezone\steady_06\"/>
    </mc:Choice>
  </mc:AlternateContent>
  <xr:revisionPtr revIDLastSave="0" documentId="13_ncr:1_{6C48575F-32CC-49B3-823E-1C3D46D021BD}" xr6:coauthVersionLast="47" xr6:coauthVersionMax="47" xr10:uidLastSave="{00000000-0000-0000-0000-000000000000}"/>
  <bookViews>
    <workbookView xWindow="1080" yWindow="1080" windowWidth="21345" windowHeight="12570" activeTab="1" xr2:uid="{45A1B7A6-7409-41F9-BB10-4729754C71E5}"/>
  </bookViews>
  <sheets>
    <sheet name="熱伝達率" sheetId="2" r:id="rId1"/>
    <sheet name="正解値" sheetId="1" r:id="rId2"/>
  </sheets>
  <calcPr calcId="191029" iterate="1" iterateDelta="1E-1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8" i="1" l="1"/>
  <c r="X24" i="1"/>
  <c r="X25" i="1"/>
  <c r="X26" i="1"/>
  <c r="B4" i="2"/>
  <c r="B5" i="2"/>
  <c r="B6" i="2"/>
  <c r="B7" i="2"/>
  <c r="B8" i="2"/>
  <c r="B3" i="2"/>
  <c r="B9" i="2" l="1"/>
  <c r="C6" i="2"/>
  <c r="D6" i="2" s="1"/>
  <c r="F6" i="2" s="1"/>
  <c r="L26" i="1" s="1"/>
  <c r="C5" i="2"/>
  <c r="D5" i="2" s="1"/>
  <c r="F5" i="2" s="1"/>
  <c r="L25" i="1" s="1"/>
  <c r="C4" i="2"/>
  <c r="D4" i="2" s="1"/>
  <c r="F4" i="2" s="1"/>
  <c r="L24" i="1" s="1"/>
  <c r="C8" i="2"/>
  <c r="D8" i="2" s="1"/>
  <c r="F8" i="2" s="1"/>
  <c r="L28" i="1" s="1"/>
  <c r="C7" i="2"/>
  <c r="D7" i="2" s="1"/>
  <c r="F7" i="2" s="1"/>
  <c r="L27" i="1" s="1"/>
  <c r="C3" i="2"/>
  <c r="D3" i="2" s="1"/>
  <c r="R27" i="1"/>
  <c r="D9" i="2" l="1"/>
  <c r="F3" i="2"/>
  <c r="L23" i="1" s="1"/>
  <c r="I28" i="1"/>
  <c r="I27" i="1"/>
  <c r="I26" i="1"/>
  <c r="I24" i="1"/>
  <c r="I23" i="1"/>
  <c r="D24" i="1" l="1"/>
  <c r="P28" i="1" l="1"/>
  <c r="P27" i="1"/>
  <c r="I25" i="1" l="1"/>
  <c r="X23" i="1" l="1"/>
  <c r="M23" i="1"/>
  <c r="N23" i="1"/>
  <c r="P23" i="1"/>
  <c r="Q23" i="1"/>
  <c r="S23" i="1"/>
  <c r="T23" i="1"/>
  <c r="U23" i="1"/>
  <c r="V23" i="1"/>
  <c r="W23" i="1"/>
  <c r="Y23" i="1"/>
  <c r="Z23" i="1"/>
  <c r="M24" i="1"/>
  <c r="N24" i="1"/>
  <c r="P24" i="1"/>
  <c r="Q24" i="1"/>
  <c r="S24" i="1"/>
  <c r="T24" i="1"/>
  <c r="U24" i="1"/>
  <c r="V24" i="1"/>
  <c r="W24" i="1"/>
  <c r="Z24" i="1"/>
  <c r="M25" i="1"/>
  <c r="N25" i="1"/>
  <c r="P25" i="1"/>
  <c r="Q25" i="1"/>
  <c r="S25" i="1"/>
  <c r="T25" i="1"/>
  <c r="U25" i="1"/>
  <c r="V25" i="1"/>
  <c r="W25" i="1"/>
  <c r="Z25" i="1"/>
  <c r="M26" i="1"/>
  <c r="N26" i="1"/>
  <c r="P26" i="1"/>
  <c r="Q26" i="1"/>
  <c r="S26" i="1"/>
  <c r="T26" i="1"/>
  <c r="U26" i="1"/>
  <c r="V26" i="1"/>
  <c r="W26" i="1"/>
  <c r="Z26" i="1"/>
  <c r="D27" i="1"/>
  <c r="M27" i="1"/>
  <c r="N27" i="1"/>
  <c r="Q27" i="1"/>
  <c r="S27" i="1"/>
  <c r="T27" i="1"/>
  <c r="U27" i="1"/>
  <c r="V27" i="1"/>
  <c r="W27" i="1"/>
  <c r="Z27" i="1"/>
  <c r="M28" i="1"/>
  <c r="N28" i="1"/>
  <c r="Q28" i="1"/>
  <c r="S28" i="1"/>
  <c r="T28" i="1"/>
  <c r="U28" i="1"/>
  <c r="V28" i="1"/>
  <c r="W28" i="1"/>
  <c r="Z28" i="1"/>
  <c r="D31" i="1"/>
  <c r="D32" i="1"/>
  <c r="D33" i="1"/>
  <c r="D34" i="1"/>
  <c r="D35" i="1"/>
  <c r="D38" i="1"/>
  <c r="D39" i="1"/>
</calcChain>
</file>

<file path=xl/sharedStrings.xml><?xml version="1.0" encoding="utf-8"?>
<sst xmlns="http://schemas.openxmlformats.org/spreadsheetml/2006/main" count="123" uniqueCount="98">
  <si>
    <t>対流熱伝達率</t>
    <rPh sb="0" eb="2">
      <t>タイリュウ</t>
    </rPh>
    <rPh sb="2" eb="3">
      <t>アツ</t>
    </rPh>
    <rPh sb="3" eb="4">
      <t>ツタ</t>
    </rPh>
    <rPh sb="4" eb="5">
      <t>タツ</t>
    </rPh>
    <rPh sb="5" eb="6">
      <t>リツ</t>
    </rPh>
    <phoneticPr fontId="1"/>
  </si>
  <si>
    <t>内部発熱</t>
    <rPh sb="0" eb="1">
      <t>ウチ</t>
    </rPh>
    <rPh sb="1" eb="2">
      <t>ブ</t>
    </rPh>
    <rPh sb="2" eb="3">
      <t>ハツ</t>
    </rPh>
    <rPh sb="3" eb="4">
      <t>アツ</t>
    </rPh>
    <phoneticPr fontId="1"/>
  </si>
  <si>
    <t>W</t>
    <phoneticPr fontId="1"/>
  </si>
  <si>
    <t>面積</t>
    <rPh sb="0" eb="2">
      <t>メンセキ</t>
    </rPh>
    <phoneticPr fontId="1"/>
  </si>
  <si>
    <t>熱抵抗</t>
    <rPh sb="0" eb="1">
      <t>アツ</t>
    </rPh>
    <rPh sb="1" eb="3">
      <t>テイコウ</t>
    </rPh>
    <phoneticPr fontId="1"/>
  </si>
  <si>
    <t>屋外側表面熱伝達抵抗</t>
    <rPh sb="0" eb="3">
      <t>オクガイガワ</t>
    </rPh>
    <rPh sb="3" eb="5">
      <t>ヒョウメン</t>
    </rPh>
    <rPh sb="5" eb="6">
      <t>アツ</t>
    </rPh>
    <rPh sb="6" eb="7">
      <t>ツタ</t>
    </rPh>
    <rPh sb="7" eb="8">
      <t>タツ</t>
    </rPh>
    <rPh sb="8" eb="10">
      <t>テイコウ</t>
    </rPh>
    <phoneticPr fontId="1"/>
  </si>
  <si>
    <t>熱損失係数</t>
    <rPh sb="0" eb="1">
      <t>アツ</t>
    </rPh>
    <rPh sb="1" eb="3">
      <t>ソンシツ</t>
    </rPh>
    <rPh sb="3" eb="5">
      <t>ケイスウ</t>
    </rPh>
    <phoneticPr fontId="1"/>
  </si>
  <si>
    <t>W/K</t>
    <phoneticPr fontId="1"/>
  </si>
  <si>
    <t>室温</t>
    <rPh sb="0" eb="2">
      <t>シツオン</t>
    </rPh>
    <phoneticPr fontId="1"/>
  </si>
  <si>
    <t>℃</t>
    <phoneticPr fontId="1"/>
  </si>
  <si>
    <t>外気温度</t>
    <rPh sb="0" eb="4">
      <t>ガイキオンド</t>
    </rPh>
    <phoneticPr fontId="1"/>
  </si>
  <si>
    <t>表面温度</t>
    <rPh sb="0" eb="3">
      <t>ヒョウメンオン</t>
    </rPh>
    <rPh sb="3" eb="4">
      <t>ド</t>
    </rPh>
    <phoneticPr fontId="1"/>
  </si>
  <si>
    <t>単位</t>
    <rPh sb="0" eb="1">
      <t>ヒトエ</t>
    </rPh>
    <rPh sb="1" eb="2">
      <t>クライ</t>
    </rPh>
    <phoneticPr fontId="1"/>
  </si>
  <si>
    <t>値</t>
    <rPh sb="0" eb="1">
      <t>アタイ</t>
    </rPh>
    <phoneticPr fontId="1"/>
  </si>
  <si>
    <t>項目</t>
    <rPh sb="0" eb="2">
      <t>コウモク</t>
    </rPh>
    <phoneticPr fontId="1"/>
  </si>
  <si>
    <t>備考</t>
    <rPh sb="0" eb="2">
      <t>ビコウ</t>
    </rPh>
    <phoneticPr fontId="1"/>
  </si>
  <si>
    <t>設定</t>
    <rPh sb="0" eb="2">
      <t>セッテイ</t>
    </rPh>
    <phoneticPr fontId="1"/>
  </si>
  <si>
    <t>計算結果</t>
    <rPh sb="0" eb="4">
      <t>ケイサンケッカ</t>
    </rPh>
    <phoneticPr fontId="1"/>
  </si>
  <si>
    <t>気象</t>
    <rPh sb="0" eb="2">
      <t>キショウ</t>
    </rPh>
    <phoneticPr fontId="1"/>
  </si>
  <si>
    <t>建物</t>
    <rPh sb="0" eb="2">
      <t>タテモノ</t>
    </rPh>
    <phoneticPr fontId="1"/>
  </si>
  <si>
    <t>温度</t>
    <rPh sb="0" eb="1">
      <t>アタタ</t>
    </rPh>
    <rPh sb="1" eb="2">
      <t>ド</t>
    </rPh>
    <phoneticPr fontId="1"/>
  </si>
  <si>
    <t>室内側表面熱伝達抵抗</t>
    <rPh sb="0" eb="2">
      <t>シツナイ</t>
    </rPh>
    <rPh sb="2" eb="3">
      <t>ガワ</t>
    </rPh>
    <rPh sb="3" eb="5">
      <t>ヒョウメン</t>
    </rPh>
    <rPh sb="5" eb="6">
      <t>アツ</t>
    </rPh>
    <rPh sb="6" eb="7">
      <t>ツタ</t>
    </rPh>
    <rPh sb="7" eb="8">
      <t>タツ</t>
    </rPh>
    <rPh sb="8" eb="10">
      <t>テイコウ</t>
    </rPh>
    <phoneticPr fontId="1"/>
  </si>
  <si>
    <t>放射熱伝達率</t>
    <rPh sb="0" eb="2">
      <t>ホウシャ</t>
    </rPh>
    <rPh sb="2" eb="3">
      <t>アツ</t>
    </rPh>
    <rPh sb="3" eb="4">
      <t>ツタ</t>
    </rPh>
    <rPh sb="4" eb="5">
      <t>タツ</t>
    </rPh>
    <rPh sb="5" eb="6">
      <t>リツ</t>
    </rPh>
    <phoneticPr fontId="1"/>
  </si>
  <si>
    <t>℃</t>
  </si>
  <si>
    <t>㎡･K/W</t>
  </si>
  <si>
    <t>W/(㎡･K)</t>
  </si>
  <si>
    <t>㎡</t>
  </si>
  <si>
    <t>熱貫流率（表面熱伝達率対流）</t>
    <rPh sb="0" eb="1">
      <t>アツ</t>
    </rPh>
    <rPh sb="1" eb="2">
      <t>ツラヌ</t>
    </rPh>
    <rPh sb="2" eb="3">
      <t>リュウ</t>
    </rPh>
    <rPh sb="3" eb="4">
      <t>リツ</t>
    </rPh>
    <rPh sb="5" eb="7">
      <t>ヒョウメン</t>
    </rPh>
    <rPh sb="7" eb="10">
      <t>ネツデンタツ</t>
    </rPh>
    <rPh sb="10" eb="11">
      <t>リツ</t>
    </rPh>
    <rPh sb="11" eb="13">
      <t>タイリュウ</t>
    </rPh>
    <phoneticPr fontId="1"/>
  </si>
  <si>
    <t>作用温度</t>
    <rPh sb="0" eb="4">
      <t>サヨウオンド</t>
    </rPh>
    <phoneticPr fontId="1"/>
  </si>
  <si>
    <t>相当外気温度</t>
    <rPh sb="0" eb="2">
      <t>ソウトウ</t>
    </rPh>
    <rPh sb="2" eb="4">
      <t>ガイキ</t>
    </rPh>
    <rPh sb="4" eb="5">
      <t>アタタ</t>
    </rPh>
    <rPh sb="5" eb="6">
      <t>ド</t>
    </rPh>
    <phoneticPr fontId="1"/>
  </si>
  <si>
    <t>表面熱流</t>
    <phoneticPr fontId="1"/>
  </si>
  <si>
    <t>W/㎡</t>
    <phoneticPr fontId="1"/>
  </si>
  <si>
    <t>表面熱流（対流）</t>
    <rPh sb="5" eb="7">
      <t>タイリュウ</t>
    </rPh>
    <phoneticPr fontId="1"/>
  </si>
  <si>
    <t>表面熱流（放射）</t>
    <rPh sb="5" eb="7">
      <t>ホウシャ</t>
    </rPh>
    <phoneticPr fontId="1"/>
  </si>
  <si>
    <t>屋根</t>
    <rPh sb="0" eb="2">
      <t>ヤネ</t>
    </rPh>
    <phoneticPr fontId="1"/>
  </si>
  <si>
    <t>床</t>
    <rPh sb="0" eb="1">
      <t>ユカ</t>
    </rPh>
    <phoneticPr fontId="1"/>
  </si>
  <si>
    <t>室温、表面温度、表面熱流を比較する。</t>
    <rPh sb="0" eb="2">
      <t>シツオン</t>
    </rPh>
    <rPh sb="3" eb="5">
      <t>ヒョウメン</t>
    </rPh>
    <rPh sb="5" eb="6">
      <t>アタタ</t>
    </rPh>
    <rPh sb="6" eb="7">
      <t>ド</t>
    </rPh>
    <rPh sb="8" eb="10">
      <t>ヒョウメン</t>
    </rPh>
    <rPh sb="10" eb="11">
      <t>ネツ</t>
    </rPh>
    <rPh sb="11" eb="12">
      <t>リュウ</t>
    </rPh>
    <rPh sb="13" eb="15">
      <t>ヒカク</t>
    </rPh>
    <phoneticPr fontId="1"/>
  </si>
  <si>
    <t>収束計算の過程において、室空気からの対流熱損失が、内部発熱の設定と差がある場合、（内部発熱ー対流熱損失）/Q値を室温に加算。その際のQ値は室内側表面熱伝達率は対流のみを考慮。</t>
    <rPh sb="0" eb="4">
      <t>シュウソクケイサン</t>
    </rPh>
    <rPh sb="5" eb="7">
      <t>カテイ</t>
    </rPh>
    <rPh sb="25" eb="29">
      <t>ウチブハツアツ</t>
    </rPh>
    <rPh sb="30" eb="32">
      <t>セッテイ</t>
    </rPh>
    <rPh sb="33" eb="34">
      <t>サ</t>
    </rPh>
    <rPh sb="37" eb="39">
      <t>バアイ</t>
    </rPh>
    <rPh sb="41" eb="43">
      <t>ナイブ</t>
    </rPh>
    <rPh sb="43" eb="45">
      <t>ハツネツ</t>
    </rPh>
    <rPh sb="46" eb="48">
      <t>タイリュウ</t>
    </rPh>
    <rPh sb="48" eb="49">
      <t>ネツ</t>
    </rPh>
    <rPh sb="49" eb="51">
      <t>ソンシツ</t>
    </rPh>
    <rPh sb="54" eb="55">
      <t>アタイ</t>
    </rPh>
    <rPh sb="56" eb="58">
      <t>シツオン</t>
    </rPh>
    <rPh sb="59" eb="61">
      <t>カサン</t>
    </rPh>
    <rPh sb="64" eb="65">
      <t>サイ</t>
    </rPh>
    <rPh sb="67" eb="68">
      <t>アタイ</t>
    </rPh>
    <rPh sb="69" eb="72">
      <t>シツウチガワ</t>
    </rPh>
    <rPh sb="72" eb="74">
      <t>ヒョウメン</t>
    </rPh>
    <rPh sb="74" eb="75">
      <t>アツ</t>
    </rPh>
    <rPh sb="75" eb="76">
      <t>ツタ</t>
    </rPh>
    <rPh sb="76" eb="77">
      <t>タツ</t>
    </rPh>
    <rPh sb="77" eb="78">
      <t>リツ</t>
    </rPh>
    <rPh sb="79" eb="81">
      <t>タイリュウ</t>
    </rPh>
    <rPh sb="84" eb="86">
      <t>コウリョ</t>
    </rPh>
    <phoneticPr fontId="1"/>
  </si>
  <si>
    <t>室内側表面温度は、相当外気温度、室内側作用温度、屋外から室内までの熱抵抗、屋外から室内側表面までの熱抵抗より求める。</t>
    <rPh sb="0" eb="1">
      <t>シツ</t>
    </rPh>
    <rPh sb="1" eb="2">
      <t>ウチ</t>
    </rPh>
    <rPh sb="2" eb="3">
      <t>ガワ</t>
    </rPh>
    <rPh sb="3" eb="7">
      <t>ヒョウメンオンド</t>
    </rPh>
    <rPh sb="9" eb="11">
      <t>ソウトウ</t>
    </rPh>
    <rPh sb="11" eb="13">
      <t>ガイキ</t>
    </rPh>
    <rPh sb="13" eb="15">
      <t>オンド</t>
    </rPh>
    <rPh sb="16" eb="18">
      <t>シツナイ</t>
    </rPh>
    <rPh sb="18" eb="19">
      <t>ガワ</t>
    </rPh>
    <rPh sb="19" eb="21">
      <t>サヨウ</t>
    </rPh>
    <rPh sb="21" eb="23">
      <t>オンド</t>
    </rPh>
    <rPh sb="24" eb="26">
      <t>オクガイ</t>
    </rPh>
    <rPh sb="28" eb="30">
      <t>シツナイ</t>
    </rPh>
    <rPh sb="33" eb="34">
      <t>ネツ</t>
    </rPh>
    <rPh sb="34" eb="36">
      <t>テイコウ</t>
    </rPh>
    <rPh sb="37" eb="39">
      <t>オクガイ</t>
    </rPh>
    <rPh sb="41" eb="43">
      <t>シツナイ</t>
    </rPh>
    <rPh sb="43" eb="44">
      <t>ガワ</t>
    </rPh>
    <rPh sb="44" eb="46">
      <t>ヒョウメン</t>
    </rPh>
    <rPh sb="49" eb="50">
      <t>ネツ</t>
    </rPh>
    <rPh sb="50" eb="52">
      <t>テイコウ</t>
    </rPh>
    <rPh sb="54" eb="55">
      <t>モト</t>
    </rPh>
    <phoneticPr fontId="1"/>
  </si>
  <si>
    <t>壁</t>
    <rPh sb="0" eb="1">
      <t>カベ</t>
    </rPh>
    <phoneticPr fontId="1"/>
  </si>
  <si>
    <t>屋根と床が合板12mm、壁が複層ガラスの1m角の立方体の単室モデル。</t>
    <rPh sb="0" eb="2">
      <t>ヤネ</t>
    </rPh>
    <rPh sb="3" eb="4">
      <t>ユカ</t>
    </rPh>
    <rPh sb="5" eb="7">
      <t>ゴウハン</t>
    </rPh>
    <rPh sb="12" eb="13">
      <t>カベ</t>
    </rPh>
    <rPh sb="14" eb="16">
      <t>フクソウ</t>
    </rPh>
    <rPh sb="22" eb="23">
      <t>カク</t>
    </rPh>
    <rPh sb="24" eb="27">
      <t>リッポウタイ</t>
    </rPh>
    <rPh sb="28" eb="29">
      <t>ヒトエ</t>
    </rPh>
    <rPh sb="29" eb="30">
      <t>シツ</t>
    </rPh>
    <phoneticPr fontId="1"/>
  </si>
  <si>
    <t>計算条件</t>
    <rPh sb="0" eb="2">
      <t>ケイサン</t>
    </rPh>
    <rPh sb="2" eb="4">
      <t>ジョウケン</t>
    </rPh>
    <phoneticPr fontId="1"/>
  </si>
  <si>
    <t>テスト項目</t>
    <rPh sb="3" eb="5">
      <t>コウモク</t>
    </rPh>
    <phoneticPr fontId="1"/>
  </si>
  <si>
    <t>計算方法</t>
    <rPh sb="0" eb="2">
      <t>ケイサン</t>
    </rPh>
    <rPh sb="2" eb="4">
      <t>ホウホウ</t>
    </rPh>
    <phoneticPr fontId="1"/>
  </si>
  <si>
    <t>微小球温度</t>
    <rPh sb="0" eb="2">
      <t>ビショウ</t>
    </rPh>
    <rPh sb="2" eb="3">
      <t>タマ</t>
    </rPh>
    <rPh sb="3" eb="4">
      <t>オン</t>
    </rPh>
    <rPh sb="4" eb="5">
      <t>ド</t>
    </rPh>
    <phoneticPr fontId="1"/>
  </si>
  <si>
    <t>微小球温度は、Σ（面積×放射熱伝達率×表面温度）÷Σ（面積×放射熱伝達率）とする。</t>
    <rPh sb="0" eb="2">
      <t>ビショウ</t>
    </rPh>
    <rPh sb="2" eb="3">
      <t>キュウ</t>
    </rPh>
    <rPh sb="3" eb="5">
      <t>オンド</t>
    </rPh>
    <rPh sb="19" eb="21">
      <t>ヒョウメン</t>
    </rPh>
    <rPh sb="21" eb="22">
      <t>アタタ</t>
    </rPh>
    <rPh sb="22" eb="23">
      <t>ド</t>
    </rPh>
    <rPh sb="27" eb="28">
      <t>メン</t>
    </rPh>
    <rPh sb="28" eb="29">
      <t>セキ</t>
    </rPh>
    <rPh sb="30" eb="32">
      <t>ホウシャ</t>
    </rPh>
    <rPh sb="32" eb="33">
      <t>アツ</t>
    </rPh>
    <rPh sb="33" eb="34">
      <t>ツタ</t>
    </rPh>
    <rPh sb="34" eb="35">
      <t>タツ</t>
    </rPh>
    <rPh sb="35" eb="36">
      <t>リツ</t>
    </rPh>
    <phoneticPr fontId="1"/>
  </si>
  <si>
    <t>換気回数</t>
    <rPh sb="0" eb="2">
      <t>カンキ</t>
    </rPh>
    <rPh sb="2" eb="4">
      <t>カイスウ</t>
    </rPh>
    <phoneticPr fontId="1"/>
  </si>
  <si>
    <t>㎥/s</t>
    <phoneticPr fontId="1"/>
  </si>
  <si>
    <t>物性値</t>
    <rPh sb="0" eb="3">
      <t>ブッセイチ</t>
    </rPh>
    <phoneticPr fontId="1"/>
  </si>
  <si>
    <t>空気</t>
    <rPh sb="0" eb="2">
      <t>クウキ</t>
    </rPh>
    <phoneticPr fontId="1"/>
  </si>
  <si>
    <t>kg/㎥</t>
    <phoneticPr fontId="1"/>
  </si>
  <si>
    <t>J/(㎥･K)</t>
    <phoneticPr fontId="1"/>
  </si>
  <si>
    <t>J/(kg･K)</t>
    <phoneticPr fontId="1"/>
  </si>
  <si>
    <t>比熱</t>
    <rPh sb="0" eb="1">
      <t>ヒ</t>
    </rPh>
    <rPh sb="1" eb="2">
      <t>アツ</t>
    </rPh>
    <phoneticPr fontId="1"/>
  </si>
  <si>
    <t>密度</t>
    <rPh sb="0" eb="2">
      <t>ミツド</t>
    </rPh>
    <phoneticPr fontId="1"/>
  </si>
  <si>
    <t>容積比熱</t>
    <rPh sb="0" eb="2">
      <t>ヨウセキ</t>
    </rPh>
    <rPh sb="2" eb="3">
      <t>ヒ</t>
    </rPh>
    <rPh sb="3" eb="4">
      <t>アツ</t>
    </rPh>
    <phoneticPr fontId="1"/>
  </si>
  <si>
    <t>対流</t>
    <rPh sb="0" eb="2">
      <t>タイリュウ</t>
    </rPh>
    <phoneticPr fontId="1"/>
  </si>
  <si>
    <t>換気</t>
    <rPh sb="0" eb="2">
      <t>カンキ</t>
    </rPh>
    <phoneticPr fontId="1"/>
  </si>
  <si>
    <t>空気
熱損失</t>
    <rPh sb="0" eb="2">
      <t>クウキ</t>
    </rPh>
    <phoneticPr fontId="1"/>
  </si>
  <si>
    <t>合計</t>
    <rPh sb="0" eb="2">
      <t>ゴウケイ</t>
    </rPh>
    <phoneticPr fontId="1"/>
  </si>
  <si>
    <t>室空気からの対流熱損失は、対流熱損失と換気熱損失より求める。</t>
    <rPh sb="13" eb="15">
      <t>タイリュウ</t>
    </rPh>
    <rPh sb="15" eb="16">
      <t>アツ</t>
    </rPh>
    <rPh sb="16" eb="18">
      <t>ソンシツ</t>
    </rPh>
    <rPh sb="19" eb="21">
      <t>カンキ</t>
    </rPh>
    <rPh sb="21" eb="22">
      <t>ネツ</t>
    </rPh>
    <rPh sb="22" eb="24">
      <t>ソンシツ</t>
    </rPh>
    <rPh sb="26" eb="27">
      <t>モト</t>
    </rPh>
    <phoneticPr fontId="1"/>
  </si>
  <si>
    <t>対流熱損失は、室空気と表面温度の温度差、対流熱伝達率より求める。</t>
    <rPh sb="7" eb="8">
      <t>シツ</t>
    </rPh>
    <rPh sb="8" eb="10">
      <t>クウキ</t>
    </rPh>
    <rPh sb="11" eb="14">
      <t>ヒョウメンオン</t>
    </rPh>
    <rPh sb="14" eb="15">
      <t>ド</t>
    </rPh>
    <rPh sb="16" eb="17">
      <t>アタタ</t>
    </rPh>
    <rPh sb="17" eb="18">
      <t>ド</t>
    </rPh>
    <rPh sb="18" eb="19">
      <t>サ</t>
    </rPh>
    <rPh sb="20" eb="22">
      <t>タイリュウ</t>
    </rPh>
    <rPh sb="22" eb="23">
      <t>アツ</t>
    </rPh>
    <rPh sb="23" eb="24">
      <t>ツタ</t>
    </rPh>
    <rPh sb="24" eb="25">
      <t>タツ</t>
    </rPh>
    <rPh sb="25" eb="26">
      <t>リツ</t>
    </rPh>
    <rPh sb="28" eb="29">
      <t>モト</t>
    </rPh>
    <phoneticPr fontId="1"/>
  </si>
  <si>
    <t>換気熱損失は、室空気と外気の温度差、空気の容積比熱より求める。</t>
    <rPh sb="0" eb="2">
      <t>カンキ</t>
    </rPh>
    <rPh sb="7" eb="8">
      <t>シツ</t>
    </rPh>
    <rPh sb="8" eb="10">
      <t>クウキ</t>
    </rPh>
    <rPh sb="11" eb="13">
      <t>ガイキ</t>
    </rPh>
    <rPh sb="14" eb="15">
      <t>アタタ</t>
    </rPh>
    <rPh sb="15" eb="16">
      <t>ド</t>
    </rPh>
    <rPh sb="16" eb="17">
      <t>サ</t>
    </rPh>
    <rPh sb="18" eb="20">
      <t>クウキ</t>
    </rPh>
    <rPh sb="21" eb="23">
      <t>ヨウセキ</t>
    </rPh>
    <rPh sb="23" eb="25">
      <t>ヒネツ</t>
    </rPh>
    <rPh sb="27" eb="28">
      <t>モト</t>
    </rPh>
    <phoneticPr fontId="1"/>
  </si>
  <si>
    <t>1㎥/h</t>
    <phoneticPr fontId="1"/>
  </si>
  <si>
    <t>内部発熱なし。</t>
    <rPh sb="0" eb="4">
      <t>ウチブハツアツ</t>
    </rPh>
    <phoneticPr fontId="1"/>
  </si>
  <si>
    <t>透過日射</t>
    <rPh sb="0" eb="2">
      <t>トウカ</t>
    </rPh>
    <rPh sb="2" eb="3">
      <t>ヒ</t>
    </rPh>
    <rPh sb="3" eb="4">
      <t>イ</t>
    </rPh>
    <phoneticPr fontId="1"/>
  </si>
  <si>
    <t>透過日射床分配割合</t>
    <rPh sb="0" eb="2">
      <t>トウカ</t>
    </rPh>
    <rPh sb="2" eb="3">
      <t>ヒ</t>
    </rPh>
    <rPh sb="3" eb="4">
      <t>イ</t>
    </rPh>
    <rPh sb="4" eb="5">
      <t>ユカ</t>
    </rPh>
    <rPh sb="5" eb="6">
      <t>ブ</t>
    </rPh>
    <rPh sb="6" eb="7">
      <t>クバ</t>
    </rPh>
    <rPh sb="7" eb="9">
      <t>ワリアイ</t>
    </rPh>
    <phoneticPr fontId="1"/>
  </si>
  <si>
    <t>床の単位面積あたり透過日射は、室の透過日射と、床への分配割合、床面積より求める。</t>
    <rPh sb="0" eb="1">
      <t>ユカ</t>
    </rPh>
    <rPh sb="15" eb="16">
      <t>シツ</t>
    </rPh>
    <rPh sb="23" eb="24">
      <t>ユカ</t>
    </rPh>
    <rPh sb="26" eb="28">
      <t>ブクバ</t>
    </rPh>
    <rPh sb="28" eb="30">
      <t>ワリアイ</t>
    </rPh>
    <rPh sb="31" eb="34">
      <t>ユカメンセキ</t>
    </rPh>
    <rPh sb="36" eb="37">
      <t>モト</t>
    </rPh>
    <phoneticPr fontId="1"/>
  </si>
  <si>
    <t>室空気からの熱損失が、内部発熱と床への分配分を除外した透過日射の合計と一致するよう収束計算を行い、室温等を決定する。</t>
    <rPh sb="0" eb="1">
      <t>シツ</t>
    </rPh>
    <rPh sb="1" eb="3">
      <t>クウキ</t>
    </rPh>
    <rPh sb="16" eb="17">
      <t>ユカ</t>
    </rPh>
    <rPh sb="19" eb="21">
      <t>ブンパイ</t>
    </rPh>
    <rPh sb="21" eb="22">
      <t>ブン</t>
    </rPh>
    <rPh sb="23" eb="25">
      <t>ジョガイ</t>
    </rPh>
    <rPh sb="27" eb="29">
      <t>トウカ</t>
    </rPh>
    <rPh sb="29" eb="30">
      <t>ヒ</t>
    </rPh>
    <rPh sb="30" eb="31">
      <t>イ</t>
    </rPh>
    <rPh sb="32" eb="34">
      <t>ゴウケイ</t>
    </rPh>
    <rPh sb="46" eb="47">
      <t>オコナ</t>
    </rPh>
    <rPh sb="49" eb="51">
      <t>シツオン</t>
    </rPh>
    <rPh sb="51" eb="52">
      <t>トウ</t>
    </rPh>
    <rPh sb="53" eb="55">
      <t>ケッテイ</t>
    </rPh>
    <phoneticPr fontId="1"/>
  </si>
  <si>
    <t>W/㎡</t>
  </si>
  <si>
    <t>透過日射</t>
    <rPh sb="0" eb="2">
      <t>トウカ</t>
    </rPh>
    <rPh sb="2" eb="3">
      <t>ヒ</t>
    </rPh>
    <rPh sb="3" eb="4">
      <t>イ</t>
    </rPh>
    <phoneticPr fontId="1"/>
  </si>
  <si>
    <t>作用温度は、室空気温度、微小球温度、対流熱伝達率、放射熱伝達率より求める。床では、単位面積あたり透過日射も考慮する。</t>
    <rPh sb="0" eb="2">
      <t>サヨウ</t>
    </rPh>
    <rPh sb="2" eb="3">
      <t>アタタ</t>
    </rPh>
    <rPh sb="3" eb="4">
      <t>ド</t>
    </rPh>
    <rPh sb="6" eb="7">
      <t>シツ</t>
    </rPh>
    <rPh sb="7" eb="11">
      <t>クウキオンド</t>
    </rPh>
    <rPh sb="12" eb="14">
      <t>ビショウ</t>
    </rPh>
    <rPh sb="14" eb="15">
      <t>キュウ</t>
    </rPh>
    <rPh sb="15" eb="17">
      <t>オンド</t>
    </rPh>
    <rPh sb="33" eb="34">
      <t>モト</t>
    </rPh>
    <rPh sb="53" eb="55">
      <t>コウリョ</t>
    </rPh>
    <phoneticPr fontId="1"/>
  </si>
  <si>
    <t>永田の方法</t>
    <rPh sb="0" eb="2">
      <t>ナガタ</t>
    </rPh>
    <rPh sb="3" eb="5">
      <t>ホウホウ</t>
    </rPh>
    <phoneticPr fontId="3"/>
  </si>
  <si>
    <t>面積</t>
    <rPh sb="0" eb="2">
      <t>メンセキ</t>
    </rPh>
    <phoneticPr fontId="3"/>
  </si>
  <si>
    <t>面積比</t>
    <rPh sb="0" eb="2">
      <t>メンセキ</t>
    </rPh>
    <rPh sb="2" eb="3">
      <t>ヒ</t>
    </rPh>
    <phoneticPr fontId="3"/>
  </si>
  <si>
    <t>微小球から面を見た形態係数</t>
    <rPh sb="0" eb="2">
      <t>ビショウ</t>
    </rPh>
    <rPh sb="2" eb="3">
      <t>キュウ</t>
    </rPh>
    <rPh sb="5" eb="6">
      <t>メン</t>
    </rPh>
    <rPh sb="7" eb="8">
      <t>ミ</t>
    </rPh>
    <rPh sb="9" eb="11">
      <t>ケイタイ</t>
    </rPh>
    <rPh sb="11" eb="13">
      <t>ケイスウ</t>
    </rPh>
    <phoneticPr fontId="3"/>
  </si>
  <si>
    <t>放射率</t>
    <rPh sb="0" eb="3">
      <t>ホウシャリツ</t>
    </rPh>
    <phoneticPr fontId="3"/>
  </si>
  <si>
    <t>放射熱伝達率[W/(m2･K)]</t>
    <rPh sb="0" eb="2">
      <t>ホウシャ</t>
    </rPh>
    <rPh sb="2" eb="6">
      <t>ネツデンタツリツ</t>
    </rPh>
    <phoneticPr fontId="3"/>
  </si>
  <si>
    <t>f_bar</t>
    <phoneticPr fontId="3"/>
  </si>
  <si>
    <t>平均温度</t>
    <rPh sb="0" eb="2">
      <t>ヘイキン</t>
    </rPh>
    <rPh sb="2" eb="4">
      <t>オンド</t>
    </rPh>
    <phoneticPr fontId="3"/>
  </si>
  <si>
    <t>計</t>
    <rPh sb="0" eb="1">
      <t>ケイ</t>
    </rPh>
    <phoneticPr fontId="3"/>
  </si>
  <si>
    <t>放射率</t>
    <rPh sb="0" eb="2">
      <t>ホウシャ</t>
    </rPh>
    <rPh sb="2" eb="3">
      <t>リツ</t>
    </rPh>
    <phoneticPr fontId="1"/>
  </si>
  <si>
    <t>-</t>
    <phoneticPr fontId="1"/>
  </si>
  <si>
    <t>放射熱伝達率は永田先生の方法、対流熱伝達率は室内側表面熱伝達抵抗(固定値）と放射熱伝達率より求める。</t>
    <rPh sb="0" eb="2">
      <t>ホウシャ</t>
    </rPh>
    <rPh sb="7" eb="8">
      <t>エイ</t>
    </rPh>
    <rPh sb="8" eb="9">
      <t>ダ</t>
    </rPh>
    <rPh sb="9" eb="11">
      <t>センセイ</t>
    </rPh>
    <rPh sb="12" eb="14">
      <t>ホウホウ</t>
    </rPh>
    <rPh sb="22" eb="23">
      <t>シツ</t>
    </rPh>
    <rPh sb="23" eb="24">
      <t>ウチ</t>
    </rPh>
    <rPh sb="24" eb="25">
      <t>ガワ</t>
    </rPh>
    <rPh sb="25" eb="27">
      <t>ヒョウメン</t>
    </rPh>
    <rPh sb="27" eb="28">
      <t>アツ</t>
    </rPh>
    <rPh sb="28" eb="29">
      <t>ツタ</t>
    </rPh>
    <rPh sb="30" eb="32">
      <t>テイコウ</t>
    </rPh>
    <rPh sb="33" eb="36">
      <t>コテイチ</t>
    </rPh>
    <rPh sb="38" eb="40">
      <t>ホウシャ</t>
    </rPh>
    <rPh sb="40" eb="44">
      <t>ネツデンタツリツ</t>
    </rPh>
    <rPh sb="46" eb="47">
      <t>モト</t>
    </rPh>
    <phoneticPr fontId="1"/>
  </si>
  <si>
    <t>相当外気温度0℃、透過日射100W。</t>
    <rPh sb="0" eb="4">
      <t>ソウトウガイキ</t>
    </rPh>
    <rPh sb="4" eb="5">
      <t>アタタ</t>
    </rPh>
    <rPh sb="5" eb="6">
      <t>ド</t>
    </rPh>
    <rPh sb="9" eb="11">
      <t>トウカ</t>
    </rPh>
    <rPh sb="11" eb="12">
      <t>ヒ</t>
    </rPh>
    <rPh sb="12" eb="13">
      <t>イ</t>
    </rPh>
    <phoneticPr fontId="1"/>
  </si>
  <si>
    <t>人体に対する形態係数</t>
    <rPh sb="0" eb="2">
      <t>ジンタイ</t>
    </rPh>
    <rPh sb="3" eb="4">
      <t>タイ</t>
    </rPh>
    <rPh sb="6" eb="8">
      <t>ケイタイ</t>
    </rPh>
    <rPh sb="8" eb="10">
      <t>ケイスウ</t>
    </rPh>
    <phoneticPr fontId="1"/>
  </si>
  <si>
    <t>人体に対する平均放射温度</t>
    <rPh sb="0" eb="2">
      <t>ジンタイ</t>
    </rPh>
    <rPh sb="3" eb="4">
      <t>タイ</t>
    </rPh>
    <rPh sb="6" eb="8">
      <t>ヘイキン</t>
    </rPh>
    <rPh sb="8" eb="10">
      <t>ホウシャ</t>
    </rPh>
    <rPh sb="10" eb="12">
      <t>オンド</t>
    </rPh>
    <phoneticPr fontId="1"/>
  </si>
  <si>
    <t>等価室温</t>
    <rPh sb="0" eb="2">
      <t>トウカ</t>
    </rPh>
    <rPh sb="2" eb="4">
      <t>シツオン</t>
    </rPh>
    <phoneticPr fontId="1"/>
  </si>
  <si>
    <t>壁</t>
  </si>
  <si>
    <t>床</t>
  </si>
  <si>
    <t>屋根</t>
  </si>
  <si>
    <t>家具</t>
    <rPh sb="0" eb="2">
      <t>カグ</t>
    </rPh>
    <phoneticPr fontId="1"/>
  </si>
  <si>
    <t>コンダクタンス</t>
    <phoneticPr fontId="1"/>
  </si>
  <si>
    <t>熱容量</t>
    <rPh sb="0" eb="3">
      <t>ネツヨウリョウ</t>
    </rPh>
    <phoneticPr fontId="1"/>
  </si>
  <si>
    <t>J/K</t>
    <phoneticPr fontId="1"/>
  </si>
  <si>
    <t>温度</t>
    <rPh sb="0" eb="2">
      <t>オンド</t>
    </rPh>
    <phoneticPr fontId="1"/>
  </si>
  <si>
    <t>熱量</t>
    <rPh sb="0" eb="2">
      <t>ネツリョウ</t>
    </rPh>
    <phoneticPr fontId="1"/>
  </si>
  <si>
    <t>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</si>
</sst>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000000000"/>
    <numFmt numFmtId="177" formatCode="0.00000000000"/>
    <numFmt numFmtId="178" formatCode="0.000"/>
    <numFmt numFmtId="179" formatCode="0.00000000"/>
  </numFmts>
  <fonts count="4" x14ac:knownFonts="1">
    <font>
      <sz val="11"/>
      <color theme="1"/>
      <name val="游ゴシック"/>
      <family val="2"/>
      <charset val="128"/>
      <scheme val="minor"/>
    </font>
    <font>
      <sz val="6"/>
      <name val="游ゴシック"/>
      <family val="2"/>
      <charset val="128"/>
      <scheme val="minor"/>
    </font>
    <font>
      <sz val="9"/>
      <color theme="1"/>
      <name val="Meiryo UI"/>
      <family val="2"/>
      <charset val="128"/>
    </font>
    <font>
      <sz val="6"/>
      <name val="Meiryo UI"/>
      <family val="2"/>
      <charset val="128"/>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3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lignment vertical="center"/>
    </xf>
    <xf numFmtId="176" fontId="0" fillId="0" borderId="1" xfId="0" applyNumberFormat="1" applyBorder="1">
      <alignment vertical="center"/>
    </xf>
    <xf numFmtId="0" fontId="0" fillId="0" borderId="1" xfId="0" applyBorder="1" applyAlignment="1">
      <alignment horizontal="center" vertical="center"/>
    </xf>
    <xf numFmtId="177" fontId="0" fillId="0" borderId="1" xfId="0" applyNumberFormat="1" applyBorder="1">
      <alignment vertical="center"/>
    </xf>
    <xf numFmtId="177" fontId="0" fillId="0" borderId="1" xfId="0" applyNumberFormat="1" applyFill="1" applyBorder="1">
      <alignment vertical="center"/>
    </xf>
    <xf numFmtId="0" fontId="0" fillId="0" borderId="1" xfId="0" applyBorder="1" applyAlignment="1">
      <alignment horizontal="center" vertical="center"/>
    </xf>
    <xf numFmtId="0" fontId="2" fillId="0" borderId="1" xfId="1" applyBorder="1">
      <alignment vertical="center"/>
    </xf>
    <xf numFmtId="0" fontId="2" fillId="0" borderId="0" xfId="1">
      <alignment vertical="center"/>
    </xf>
    <xf numFmtId="0" fontId="2" fillId="0" borderId="1" xfId="1" applyBorder="1" applyAlignment="1">
      <alignment vertical="center" wrapText="1"/>
    </xf>
    <xf numFmtId="0" fontId="2" fillId="2" borderId="1" xfId="1" applyFill="1" applyBorder="1">
      <alignment vertical="center"/>
    </xf>
    <xf numFmtId="2" fontId="2" fillId="0" borderId="1" xfId="1" applyNumberFormat="1" applyBorder="1">
      <alignment vertical="center"/>
    </xf>
    <xf numFmtId="178" fontId="2" fillId="0" borderId="1" xfId="1" applyNumberFormat="1" applyBorder="1">
      <alignment vertical="center"/>
    </xf>
    <xf numFmtId="179" fontId="2" fillId="0" borderId="1" xfId="1" applyNumberFormat="1" applyBorder="1">
      <alignment vertical="center"/>
    </xf>
    <xf numFmtId="179" fontId="2" fillId="2" borderId="1" xfId="1" applyNumberFormat="1" applyFill="1" applyBorder="1">
      <alignment vertical="center"/>
    </xf>
    <xf numFmtId="0" fontId="0" fillId="0" borderId="5" xfId="0" applyBorder="1" applyAlignment="1">
      <alignment horizontal="center" vertical="center"/>
    </xf>
    <xf numFmtId="0" fontId="0" fillId="0" borderId="5" xfId="0"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1" xfId="0" applyFill="1" applyBorder="1">
      <alignment vertical="center"/>
    </xf>
  </cellXfs>
  <cellStyles count="2">
    <cellStyle name="標準" xfId="0" builtinId="0"/>
    <cellStyle name="標準 2" xfId="1" xr:uid="{FDFCF91B-4268-44BE-B85B-3219AF36E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297180</xdr:colOff>
      <xdr:row>9</xdr:row>
      <xdr:rowOff>0</xdr:rowOff>
    </xdr:from>
    <xdr:ext cx="1526572" cy="558102"/>
    <xdr:sp macro="" textlink="">
      <xdr:nvSpPr>
        <xdr:cNvPr id="2" name="テキスト ボックス 1">
          <a:extLst>
            <a:ext uri="{FF2B5EF4-FFF2-40B4-BE49-F238E27FC236}">
              <a16:creationId xmlns:a16="http://schemas.microsoft.com/office/drawing/2014/main" id="{86AB42E6-2465-4BF1-B11E-26C47E726AE1}"/>
            </a:ext>
          </a:extLst>
        </xdr:cNvPr>
        <xdr:cNvSpPr txBox="1"/>
      </xdr:nvSpPr>
      <xdr:spPr>
        <a:xfrm>
          <a:off x="5341620" y="1600200"/>
          <a:ext cx="1526572" cy="55810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D9</a:t>
          </a:r>
          <a:r>
            <a:rPr kumimoji="1" lang="ja-JP" altLang="en-US" sz="1100">
              <a:latin typeface="Meiryo UI" panose="020B0604030504040204" pitchFamily="50" charset="-128"/>
              <a:ea typeface="Meiryo UI" panose="020B0604030504040204" pitchFamily="50" charset="-128"/>
            </a:rPr>
            <a:t>が</a:t>
          </a:r>
          <a:r>
            <a:rPr kumimoji="1" lang="en-US" altLang="ja-JP" sz="1100">
              <a:latin typeface="Meiryo UI" panose="020B0604030504040204" pitchFamily="50" charset="-128"/>
              <a:ea typeface="Meiryo UI" panose="020B0604030504040204" pitchFamily="50" charset="-128"/>
            </a:rPr>
            <a:t>1.0</a:t>
          </a:r>
          <a:r>
            <a:rPr kumimoji="1" lang="ja-JP" altLang="en-US" sz="1100">
              <a:latin typeface="Meiryo UI" panose="020B0604030504040204" pitchFamily="50" charset="-128"/>
              <a:ea typeface="Meiryo UI" panose="020B0604030504040204" pitchFamily="50" charset="-128"/>
            </a:rPr>
            <a:t>となるように</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H2</a:t>
          </a:r>
          <a:r>
            <a:rPr kumimoji="1" lang="ja-JP" altLang="en-US" sz="1100">
              <a:latin typeface="Meiryo UI" panose="020B0604030504040204" pitchFamily="50" charset="-128"/>
              <a:ea typeface="Meiryo UI" panose="020B0604030504040204" pitchFamily="50" charset="-128"/>
            </a:rPr>
            <a:t>を収束計算で求める</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0BD2-17D5-49FF-838C-CD87363E756B}">
  <dimension ref="A1:H9"/>
  <sheetViews>
    <sheetView showGridLines="0" workbookViewId="0">
      <selection activeCell="F6" sqref="F6"/>
    </sheetView>
  </sheetViews>
  <sheetFormatPr defaultColWidth="8.75" defaultRowHeight="12" x14ac:dyDescent="0.4"/>
  <cols>
    <col min="1" max="1" width="19" style="18" bestFit="1" customWidth="1"/>
    <col min="2" max="2" width="6.375" style="18" bestFit="1" customWidth="1"/>
    <col min="3" max="3" width="5.875" style="18" bestFit="1" customWidth="1"/>
    <col min="4" max="4" width="13.25" style="18" customWidth="1"/>
    <col min="5" max="5" width="8.75" style="18"/>
    <col min="6" max="6" width="12.875" style="18" customWidth="1"/>
    <col min="7" max="16384" width="8.75" style="18"/>
  </cols>
  <sheetData>
    <row r="1" spans="1:8" x14ac:dyDescent="0.4">
      <c r="A1" s="17"/>
      <c r="B1" s="17"/>
      <c r="C1" s="17"/>
      <c r="D1" s="17"/>
      <c r="E1" s="17"/>
      <c r="F1" s="17" t="s">
        <v>72</v>
      </c>
    </row>
    <row r="2" spans="1:8" ht="24" x14ac:dyDescent="0.4">
      <c r="A2" s="17"/>
      <c r="B2" s="17" t="s">
        <v>73</v>
      </c>
      <c r="C2" s="17" t="s">
        <v>74</v>
      </c>
      <c r="D2" s="19" t="s">
        <v>75</v>
      </c>
      <c r="E2" s="17" t="s">
        <v>76</v>
      </c>
      <c r="F2" s="19" t="s">
        <v>77</v>
      </c>
      <c r="G2" s="17" t="s">
        <v>78</v>
      </c>
      <c r="H2" s="20">
        <v>1.199999999980782</v>
      </c>
    </row>
    <row r="3" spans="1:8" x14ac:dyDescent="0.4">
      <c r="A3" s="17" t="s">
        <v>88</v>
      </c>
      <c r="B3" s="21">
        <f>正解値!$J23</f>
        <v>1</v>
      </c>
      <c r="C3" s="22">
        <f t="shared" ref="C3:C8" si="0">B3/$B$9</f>
        <v>0.16666666666666666</v>
      </c>
      <c r="D3" s="23">
        <f t="shared" ref="D3:D8" si="1">0.5*(1-SIGN(1-4*C3/$H$2)*SQRT(ABS(1-4*C3/$H$2)))</f>
        <v>0.16666666667000313</v>
      </c>
      <c r="E3" s="17">
        <v>0.9</v>
      </c>
      <c r="F3" s="23">
        <f t="shared" ref="F3:F8" si="2">E3/(1-E3*D3)*4*0.0000000567*($H$3+273.15)^3</f>
        <v>6.0497346947957293</v>
      </c>
      <c r="G3" s="17" t="s">
        <v>79</v>
      </c>
      <c r="H3" s="17">
        <v>20</v>
      </c>
    </row>
    <row r="4" spans="1:8" x14ac:dyDescent="0.4">
      <c r="A4" s="17" t="s">
        <v>88</v>
      </c>
      <c r="B4" s="21">
        <f>正解値!$J24</f>
        <v>1</v>
      </c>
      <c r="C4" s="22">
        <f t="shared" si="0"/>
        <v>0.16666666666666666</v>
      </c>
      <c r="D4" s="23">
        <f t="shared" si="1"/>
        <v>0.16666666667000313</v>
      </c>
      <c r="E4" s="17">
        <v>0.9</v>
      </c>
      <c r="F4" s="23">
        <f t="shared" si="2"/>
        <v>6.0497346947957293</v>
      </c>
    </row>
    <row r="5" spans="1:8" x14ac:dyDescent="0.4">
      <c r="A5" s="17" t="s">
        <v>88</v>
      </c>
      <c r="B5" s="21">
        <f>正解値!$J25</f>
        <v>1</v>
      </c>
      <c r="C5" s="22">
        <f t="shared" si="0"/>
        <v>0.16666666666666666</v>
      </c>
      <c r="D5" s="23">
        <f t="shared" si="1"/>
        <v>0.16666666667000313</v>
      </c>
      <c r="E5" s="17">
        <v>0.9</v>
      </c>
      <c r="F5" s="23">
        <f t="shared" si="2"/>
        <v>6.0497346947957293</v>
      </c>
    </row>
    <row r="6" spans="1:8" x14ac:dyDescent="0.4">
      <c r="A6" s="17" t="s">
        <v>88</v>
      </c>
      <c r="B6" s="21">
        <f>正解値!$J26</f>
        <v>1</v>
      </c>
      <c r="C6" s="22">
        <f t="shared" si="0"/>
        <v>0.16666666666666666</v>
      </c>
      <c r="D6" s="23">
        <f t="shared" si="1"/>
        <v>0.16666666667000313</v>
      </c>
      <c r="E6" s="17">
        <v>0.9</v>
      </c>
      <c r="F6" s="23">
        <f t="shared" si="2"/>
        <v>6.0497346947957293</v>
      </c>
    </row>
    <row r="7" spans="1:8" x14ac:dyDescent="0.4">
      <c r="A7" s="17" t="s">
        <v>89</v>
      </c>
      <c r="B7" s="21">
        <f>正解値!$J27</f>
        <v>1</v>
      </c>
      <c r="C7" s="22">
        <f t="shared" si="0"/>
        <v>0.16666666666666666</v>
      </c>
      <c r="D7" s="23">
        <f t="shared" si="1"/>
        <v>0.16666666667000313</v>
      </c>
      <c r="E7" s="17">
        <v>0.9</v>
      </c>
      <c r="F7" s="23">
        <f t="shared" si="2"/>
        <v>6.0497346947957293</v>
      </c>
    </row>
    <row r="8" spans="1:8" x14ac:dyDescent="0.4">
      <c r="A8" s="17" t="s">
        <v>90</v>
      </c>
      <c r="B8" s="21">
        <f>正解値!$J28</f>
        <v>1</v>
      </c>
      <c r="C8" s="22">
        <f t="shared" si="0"/>
        <v>0.16666666666666666</v>
      </c>
      <c r="D8" s="23">
        <f t="shared" si="1"/>
        <v>0.16666666667000313</v>
      </c>
      <c r="E8" s="17">
        <v>0.9</v>
      </c>
      <c r="F8" s="23">
        <f t="shared" si="2"/>
        <v>6.0497346947957293</v>
      </c>
    </row>
    <row r="9" spans="1:8" x14ac:dyDescent="0.4">
      <c r="A9" s="17" t="s">
        <v>80</v>
      </c>
      <c r="B9" s="21">
        <f>SUM(B3:B8)</f>
        <v>6</v>
      </c>
      <c r="C9" s="17"/>
      <c r="D9" s="24">
        <f>SUM(D3:D8)</f>
        <v>1.0000000000200189</v>
      </c>
      <c r="E9" s="17"/>
      <c r="F9" s="17"/>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16CE-EF7A-442F-A723-10341F25AD0E}">
  <dimension ref="A1:Z39"/>
  <sheetViews>
    <sheetView showGridLines="0" tabSelected="1" topLeftCell="O17" zoomScale="80" zoomScaleNormal="80" workbookViewId="0">
      <selection activeCell="W23" sqref="W23:W28"/>
    </sheetView>
  </sheetViews>
  <sheetFormatPr defaultRowHeight="18.75" x14ac:dyDescent="0.4"/>
  <cols>
    <col min="3" max="3" width="20.25" bestFit="1" customWidth="1"/>
    <col min="4" max="4" width="14.375" bestFit="1" customWidth="1"/>
    <col min="6" max="6" width="14.75" bestFit="1" customWidth="1"/>
    <col min="9" max="9" width="12.375" bestFit="1" customWidth="1"/>
    <col min="10" max="10" width="5" bestFit="1" customWidth="1"/>
    <col min="11" max="11" width="12.375" customWidth="1"/>
    <col min="12" max="13" width="12.625" bestFit="1" customWidth="1"/>
    <col min="14" max="15" width="20.25" bestFit="1" customWidth="1"/>
    <col min="16" max="16" width="12.625" bestFit="1" customWidth="1"/>
    <col min="17" max="17" width="28.125" bestFit="1" customWidth="1"/>
    <col min="18" max="18" width="8.625" bestFit="1" customWidth="1"/>
    <col min="19" max="19" width="14.375" bestFit="1" customWidth="1"/>
    <col min="20" max="20" width="12.625" bestFit="1" customWidth="1"/>
    <col min="21" max="22" width="16.25" bestFit="1" customWidth="1"/>
    <col min="23" max="23" width="19.625" bestFit="1" customWidth="1"/>
    <col min="24" max="24" width="21.875" bestFit="1" customWidth="1"/>
    <col min="25" max="25" width="26.125" bestFit="1" customWidth="1"/>
    <col min="26" max="26" width="9.375" bestFit="1" customWidth="1"/>
  </cols>
  <sheetData>
    <row r="1" spans="1:1" x14ac:dyDescent="0.4">
      <c r="A1" t="s">
        <v>41</v>
      </c>
    </row>
    <row r="2" spans="1:1" x14ac:dyDescent="0.4">
      <c r="A2" t="s">
        <v>40</v>
      </c>
    </row>
    <row r="3" spans="1:1" x14ac:dyDescent="0.4">
      <c r="A3" t="s">
        <v>84</v>
      </c>
    </row>
    <row r="4" spans="1:1" x14ac:dyDescent="0.4">
      <c r="A4" t="s">
        <v>64</v>
      </c>
    </row>
    <row r="6" spans="1:1" x14ac:dyDescent="0.4">
      <c r="A6" t="s">
        <v>43</v>
      </c>
    </row>
    <row r="7" spans="1:1" x14ac:dyDescent="0.4">
      <c r="A7" t="s">
        <v>68</v>
      </c>
    </row>
    <row r="8" spans="1:1" x14ac:dyDescent="0.4">
      <c r="A8" t="s">
        <v>60</v>
      </c>
    </row>
    <row r="9" spans="1:1" x14ac:dyDescent="0.4">
      <c r="A9" t="s">
        <v>61</v>
      </c>
    </row>
    <row r="10" spans="1:1" x14ac:dyDescent="0.4">
      <c r="A10" t="s">
        <v>62</v>
      </c>
    </row>
    <row r="11" spans="1:1" x14ac:dyDescent="0.4">
      <c r="A11" t="s">
        <v>37</v>
      </c>
    </row>
    <row r="12" spans="1:1" x14ac:dyDescent="0.4">
      <c r="A12" t="s">
        <v>38</v>
      </c>
    </row>
    <row r="13" spans="1:1" x14ac:dyDescent="0.4">
      <c r="A13" t="s">
        <v>71</v>
      </c>
    </row>
    <row r="14" spans="1:1" x14ac:dyDescent="0.4">
      <c r="A14" t="s">
        <v>67</v>
      </c>
    </row>
    <row r="15" spans="1:1" x14ac:dyDescent="0.4">
      <c r="A15" t="s">
        <v>45</v>
      </c>
    </row>
    <row r="16" spans="1:1" x14ac:dyDescent="0.4">
      <c r="A16" t="s">
        <v>83</v>
      </c>
    </row>
    <row r="18" spans="1:26" x14ac:dyDescent="0.4">
      <c r="A18" t="s">
        <v>42</v>
      </c>
    </row>
    <row r="19" spans="1:26" x14ac:dyDescent="0.4">
      <c r="A19" t="s">
        <v>36</v>
      </c>
    </row>
    <row r="21" spans="1:26" x14ac:dyDescent="0.4">
      <c r="A21" s="27" t="s">
        <v>14</v>
      </c>
      <c r="B21" s="27"/>
      <c r="C21" s="27"/>
      <c r="D21" s="2" t="s">
        <v>13</v>
      </c>
      <c r="E21" s="2" t="s">
        <v>12</v>
      </c>
      <c r="F21" s="2" t="s">
        <v>15</v>
      </c>
      <c r="H21" s="1"/>
      <c r="I21" s="5" t="s">
        <v>29</v>
      </c>
      <c r="J21" s="3" t="s">
        <v>3</v>
      </c>
      <c r="K21" s="13" t="s">
        <v>81</v>
      </c>
      <c r="L21" s="3" t="s">
        <v>22</v>
      </c>
      <c r="M21" s="3" t="s">
        <v>0</v>
      </c>
      <c r="N21" s="3" t="s">
        <v>21</v>
      </c>
      <c r="O21" s="3" t="s">
        <v>5</v>
      </c>
      <c r="P21" s="3" t="s">
        <v>4</v>
      </c>
      <c r="Q21" s="3" t="s">
        <v>27</v>
      </c>
      <c r="R21" s="8" t="s">
        <v>70</v>
      </c>
      <c r="S21" s="3" t="s">
        <v>11</v>
      </c>
      <c r="T21" s="3" t="s">
        <v>28</v>
      </c>
      <c r="U21" s="3" t="s">
        <v>32</v>
      </c>
      <c r="V21" s="3" t="s">
        <v>33</v>
      </c>
      <c r="W21" s="3" t="s">
        <v>30</v>
      </c>
      <c r="X21" s="16" t="s">
        <v>85</v>
      </c>
      <c r="Y21" s="25" t="s">
        <v>86</v>
      </c>
      <c r="Z21" s="16" t="s">
        <v>87</v>
      </c>
    </row>
    <row r="22" spans="1:26" x14ac:dyDescent="0.4">
      <c r="A22" s="28" t="s">
        <v>48</v>
      </c>
      <c r="B22" s="28" t="s">
        <v>49</v>
      </c>
      <c r="C22" s="1" t="s">
        <v>53</v>
      </c>
      <c r="D22" s="1">
        <v>1005</v>
      </c>
      <c r="E22" s="6" t="s">
        <v>52</v>
      </c>
      <c r="F22" s="6"/>
      <c r="H22" s="1"/>
      <c r="I22" s="3" t="s">
        <v>23</v>
      </c>
      <c r="J22" s="3" t="s">
        <v>26</v>
      </c>
      <c r="K22" s="13" t="s">
        <v>82</v>
      </c>
      <c r="L22" s="3" t="s">
        <v>25</v>
      </c>
      <c r="M22" s="3" t="s">
        <v>25</v>
      </c>
      <c r="N22" s="3" t="s">
        <v>24</v>
      </c>
      <c r="O22" s="3" t="s">
        <v>24</v>
      </c>
      <c r="P22" s="3" t="s">
        <v>24</v>
      </c>
      <c r="Q22" s="3" t="s">
        <v>25</v>
      </c>
      <c r="R22" s="8" t="s">
        <v>69</v>
      </c>
      <c r="S22" s="5" t="s">
        <v>23</v>
      </c>
      <c r="T22" s="3" t="s">
        <v>23</v>
      </c>
      <c r="U22" s="3" t="s">
        <v>31</v>
      </c>
      <c r="V22" s="3" t="s">
        <v>31</v>
      </c>
      <c r="W22" s="3" t="s">
        <v>31</v>
      </c>
      <c r="X22" s="1"/>
      <c r="Y22" s="25" t="s">
        <v>9</v>
      </c>
      <c r="Z22" s="16" t="s">
        <v>9</v>
      </c>
    </row>
    <row r="23" spans="1:26" x14ac:dyDescent="0.4">
      <c r="A23" s="30"/>
      <c r="B23" s="30"/>
      <c r="C23" s="1" t="s">
        <v>54</v>
      </c>
      <c r="D23" s="1">
        <v>1.2</v>
      </c>
      <c r="E23" s="6" t="s">
        <v>50</v>
      </c>
      <c r="F23" s="6"/>
      <c r="H23" s="3" t="s">
        <v>39</v>
      </c>
      <c r="I23" s="1">
        <f t="shared" ref="I23:I28" si="0">$D$25</f>
        <v>0</v>
      </c>
      <c r="J23" s="1">
        <v>1</v>
      </c>
      <c r="K23" s="1">
        <v>0.9</v>
      </c>
      <c r="L23" s="1">
        <f>熱伝達率!$F3</f>
        <v>6.0497346947957293</v>
      </c>
      <c r="M23" s="1">
        <f ca="1">1/$N23-$L23</f>
        <v>3.0411743961133499</v>
      </c>
      <c r="N23" s="1">
        <f t="shared" ref="N23:N28" ca="1" si="1">1/SUM($M23,$L23)</f>
        <v>0.11000000000000014</v>
      </c>
      <c r="O23" s="1">
        <v>0.04</v>
      </c>
      <c r="P23" s="1">
        <f ca="1">1/4.65-SUM($N23,$O23)</f>
        <v>6.5053763440860057E-2</v>
      </c>
      <c r="Q23" s="1">
        <f t="shared" ref="Q23:Q28" ca="1" si="2">1/(1/$M23+$P23+$O23)</f>
        <v>2.3048160543761158</v>
      </c>
      <c r="R23" s="1"/>
      <c r="S23" s="15">
        <f t="shared" ref="S23:S28" ca="1" si="3">$I23+($T23-$I23)*SUM($O23,$P23)/SUM($O23,$P23,$N23)</f>
        <v>1.3426839126925707</v>
      </c>
      <c r="T23" s="1">
        <f t="shared" ref="T23:T28" ca="1" si="4">($D$34*$M23+$D$35*$L23)/SUM($M23,$L23)+$R23/SUM($M23,$L23)</f>
        <v>2.7485852869836562</v>
      </c>
      <c r="U23" s="1">
        <f t="shared" ref="U23:U28" ca="1" si="5">($D$34-$S23)*$M23</f>
        <v>9.8211813998490118</v>
      </c>
      <c r="V23" s="1">
        <f ca="1">($D$35-$S23)*$L23</f>
        <v>2.9597401846153875</v>
      </c>
      <c r="W23" s="12">
        <f t="shared" ref="W23:W27" ca="1" si="6">SUM($U23,$V23)</f>
        <v>12.7809215844644</v>
      </c>
      <c r="X23" s="1">
        <f>(1-$X$27)*J23/SUM($J$23:$J$26,$J$28)</f>
        <v>0.11000000000000001</v>
      </c>
      <c r="Y23" s="26">
        <f ca="1">SUMPRODUCT(S23:S28,X23:X28)</f>
        <v>2.6424871103919565</v>
      </c>
      <c r="Z23" s="1">
        <f ca="1">(M23*$D$34+L23*$D$35+R23)*N23</f>
        <v>2.7485852869836562</v>
      </c>
    </row>
    <row r="24" spans="1:26" x14ac:dyDescent="0.4">
      <c r="A24" s="29"/>
      <c r="B24" s="29"/>
      <c r="C24" s="1" t="s">
        <v>55</v>
      </c>
      <c r="D24" s="1">
        <f>$D$22*$D$23</f>
        <v>1206</v>
      </c>
      <c r="E24" s="6" t="s">
        <v>51</v>
      </c>
      <c r="F24" s="6"/>
      <c r="H24" s="4" t="s">
        <v>39</v>
      </c>
      <c r="I24" s="1">
        <f t="shared" si="0"/>
        <v>0</v>
      </c>
      <c r="J24" s="1">
        <v>1</v>
      </c>
      <c r="K24" s="1">
        <v>0.9</v>
      </c>
      <c r="L24" s="1">
        <f>熱伝達率!$F4</f>
        <v>6.0497346947957293</v>
      </c>
      <c r="M24" s="1">
        <f t="shared" ref="M24:M28" ca="1" si="7">1/$N24-$L24</f>
        <v>3.0411743961133499</v>
      </c>
      <c r="N24" s="1">
        <f t="shared" ca="1" si="1"/>
        <v>0.11000000000000014</v>
      </c>
      <c r="O24" s="1">
        <v>0.04</v>
      </c>
      <c r="P24" s="1">
        <f ca="1">1/4.65-SUM($N24,$O24)</f>
        <v>6.5053763440860057E-2</v>
      </c>
      <c r="Q24" s="1">
        <f t="shared" ca="1" si="2"/>
        <v>2.3048160543761158</v>
      </c>
      <c r="R24" s="1"/>
      <c r="S24" s="15">
        <f t="shared" ca="1" si="3"/>
        <v>1.3426839126925707</v>
      </c>
      <c r="T24" s="1">
        <f t="shared" ca="1" si="4"/>
        <v>2.7485852869836562</v>
      </c>
      <c r="U24" s="1">
        <f t="shared" ca="1" si="5"/>
        <v>9.8211813998490118</v>
      </c>
      <c r="V24" s="1">
        <f ca="1">($D$35-$S24)*$L24</f>
        <v>2.9597401846153875</v>
      </c>
      <c r="W24" s="12">
        <f t="shared" ca="1" si="6"/>
        <v>12.7809215844644</v>
      </c>
      <c r="X24" s="1">
        <f t="shared" ref="X24:X28" si="8">(1-$X$27)*J24/SUM($J$23:$J$26,$J$28)</f>
        <v>0.11000000000000001</v>
      </c>
      <c r="Z24" s="1">
        <f t="shared" ref="Z24:Z28" ca="1" si="9">(M24*$D$34+L24*$D$35+R24)*N24</f>
        <v>2.7485852869836562</v>
      </c>
    </row>
    <row r="25" spans="1:26" x14ac:dyDescent="0.4">
      <c r="A25" s="28" t="s">
        <v>16</v>
      </c>
      <c r="B25" s="2" t="s">
        <v>18</v>
      </c>
      <c r="C25" s="1" t="s">
        <v>10</v>
      </c>
      <c r="D25" s="1">
        <v>0</v>
      </c>
      <c r="E25" s="2" t="s">
        <v>9</v>
      </c>
      <c r="F25" s="1"/>
      <c r="H25" s="4" t="s">
        <v>39</v>
      </c>
      <c r="I25" s="1">
        <f t="shared" si="0"/>
        <v>0</v>
      </c>
      <c r="J25" s="1">
        <v>1</v>
      </c>
      <c r="K25" s="1">
        <v>0.9</v>
      </c>
      <c r="L25" s="1">
        <f>熱伝達率!$F5</f>
        <v>6.0497346947957293</v>
      </c>
      <c r="M25" s="1">
        <f t="shared" ca="1" si="7"/>
        <v>3.0411743961133499</v>
      </c>
      <c r="N25" s="1">
        <f t="shared" ca="1" si="1"/>
        <v>0.11000000000000014</v>
      </c>
      <c r="O25" s="1">
        <v>0.04</v>
      </c>
      <c r="P25" s="1">
        <f ca="1">1/4.65-SUM($N25,$O25)</f>
        <v>6.5053763440860057E-2</v>
      </c>
      <c r="Q25" s="1">
        <f t="shared" ca="1" si="2"/>
        <v>2.3048160543761158</v>
      </c>
      <c r="R25" s="1"/>
      <c r="S25" s="15">
        <f t="shared" ca="1" si="3"/>
        <v>1.3426839126925707</v>
      </c>
      <c r="T25" s="1">
        <f t="shared" ca="1" si="4"/>
        <v>2.7485852869836562</v>
      </c>
      <c r="U25" s="1">
        <f t="shared" ca="1" si="5"/>
        <v>9.8211813998490118</v>
      </c>
      <c r="V25" s="1">
        <f ca="1">($D$35-$S25)*$L25</f>
        <v>2.9597401846153875</v>
      </c>
      <c r="W25" s="12">
        <f t="shared" ca="1" si="6"/>
        <v>12.7809215844644</v>
      </c>
      <c r="X25" s="1">
        <f t="shared" si="8"/>
        <v>0.11000000000000001</v>
      </c>
      <c r="Z25" s="1">
        <f t="shared" ca="1" si="9"/>
        <v>2.7485852869836562</v>
      </c>
    </row>
    <row r="26" spans="1:26" x14ac:dyDescent="0.4">
      <c r="A26" s="30"/>
      <c r="B26" s="28" t="s">
        <v>19</v>
      </c>
      <c r="C26" s="1" t="s">
        <v>46</v>
      </c>
      <c r="D26" s="1">
        <v>0</v>
      </c>
      <c r="E26" s="6" t="s">
        <v>47</v>
      </c>
      <c r="F26" s="1" t="s">
        <v>63</v>
      </c>
      <c r="H26" s="4" t="s">
        <v>39</v>
      </c>
      <c r="I26" s="1">
        <f t="shared" si="0"/>
        <v>0</v>
      </c>
      <c r="J26" s="1">
        <v>1</v>
      </c>
      <c r="K26" s="1">
        <v>0.9</v>
      </c>
      <c r="L26" s="1">
        <f>熱伝達率!$F6</f>
        <v>6.0497346947957293</v>
      </c>
      <c r="M26" s="1">
        <f t="shared" ca="1" si="7"/>
        <v>3.0411743961133499</v>
      </c>
      <c r="N26" s="1">
        <f t="shared" ca="1" si="1"/>
        <v>0.11000000000000014</v>
      </c>
      <c r="O26" s="1">
        <v>0.04</v>
      </c>
      <c r="P26" s="1">
        <f ca="1">1/4.65-SUM($N26,$O26)</f>
        <v>6.5053763440860057E-2</v>
      </c>
      <c r="Q26" s="1">
        <f t="shared" ca="1" si="2"/>
        <v>2.3048160543761158</v>
      </c>
      <c r="R26" s="1"/>
      <c r="S26" s="15">
        <f t="shared" ca="1" si="3"/>
        <v>1.3426839126925707</v>
      </c>
      <c r="T26" s="1">
        <f t="shared" ca="1" si="4"/>
        <v>2.7485852869836562</v>
      </c>
      <c r="U26" s="1">
        <f t="shared" ca="1" si="5"/>
        <v>9.8211813998490118</v>
      </c>
      <c r="V26" s="1">
        <f ca="1">($D$35-$S26)*$L26</f>
        <v>2.9597401846153875</v>
      </c>
      <c r="W26" s="12">
        <f t="shared" ca="1" si="6"/>
        <v>12.7809215844644</v>
      </c>
      <c r="X26" s="1">
        <f t="shared" si="8"/>
        <v>0.11000000000000001</v>
      </c>
      <c r="Z26" s="1">
        <f t="shared" ca="1" si="9"/>
        <v>2.7485852869836562</v>
      </c>
    </row>
    <row r="27" spans="1:26" x14ac:dyDescent="0.4">
      <c r="A27" s="30"/>
      <c r="B27" s="30"/>
      <c r="C27" s="1" t="s">
        <v>6</v>
      </c>
      <c r="D27" s="1">
        <f ca="1">SUMPRODUCT($Q$23:$Q$28,$J$23:$J$28)+$D$24*$D$26</f>
        <v>13.725592157349325</v>
      </c>
      <c r="E27" s="2" t="s">
        <v>7</v>
      </c>
      <c r="F27" s="1"/>
      <c r="H27" s="7" t="s">
        <v>35</v>
      </c>
      <c r="I27" s="1">
        <f t="shared" si="0"/>
        <v>0</v>
      </c>
      <c r="J27" s="1">
        <v>1</v>
      </c>
      <c r="K27" s="1">
        <v>0.9</v>
      </c>
      <c r="L27" s="1">
        <f>熱伝達率!$F7</f>
        <v>6.0497346947957293</v>
      </c>
      <c r="M27" s="1">
        <f t="shared" ca="1" si="7"/>
        <v>3.0411743961133499</v>
      </c>
      <c r="N27" s="1">
        <f t="shared" ca="1" si="1"/>
        <v>0.11000000000000014</v>
      </c>
      <c r="O27" s="1">
        <v>0.04</v>
      </c>
      <c r="P27" s="1">
        <f>0.012/0.16</f>
        <v>7.4999999999999997E-2</v>
      </c>
      <c r="Q27" s="1">
        <f t="shared" ca="1" si="2"/>
        <v>2.2531639699224311</v>
      </c>
      <c r="R27" s="1">
        <f>($D$29*$D$30)/$J27</f>
        <v>50</v>
      </c>
      <c r="S27" s="15">
        <f t="shared" ca="1" si="3"/>
        <v>4.2159435911260861</v>
      </c>
      <c r="T27" s="1">
        <f t="shared" ca="1" si="4"/>
        <v>8.2485852869836638</v>
      </c>
      <c r="U27" s="1">
        <f t="shared" ca="1" si="5"/>
        <v>1.0830976324121266</v>
      </c>
      <c r="V27" s="1">
        <f ca="1">($D$35-$S27)*$L27+($D$29*$D$30)/$J$27</f>
        <v>35.577281420838531</v>
      </c>
      <c r="W27" s="12">
        <f t="shared" ca="1" si="6"/>
        <v>36.660379053250658</v>
      </c>
      <c r="X27" s="1">
        <v>0.45</v>
      </c>
      <c r="Z27" s="1">
        <f t="shared" ca="1" si="9"/>
        <v>8.2485852869836638</v>
      </c>
    </row>
    <row r="28" spans="1:26" x14ac:dyDescent="0.4">
      <c r="A28" s="30"/>
      <c r="B28" s="30"/>
      <c r="C28" s="1" t="s">
        <v>1</v>
      </c>
      <c r="D28" s="1">
        <v>0</v>
      </c>
      <c r="E28" s="2" t="s">
        <v>2</v>
      </c>
      <c r="F28" s="1"/>
      <c r="H28" s="7" t="s">
        <v>34</v>
      </c>
      <c r="I28" s="1">
        <f t="shared" si="0"/>
        <v>0</v>
      </c>
      <c r="J28" s="1">
        <v>1</v>
      </c>
      <c r="K28" s="1">
        <v>0.9</v>
      </c>
      <c r="L28" s="1">
        <f>熱伝達率!$F8</f>
        <v>6.0497346947957293</v>
      </c>
      <c r="M28" s="1">
        <f t="shared" ca="1" si="7"/>
        <v>3.0411743961133499</v>
      </c>
      <c r="N28" s="1">
        <f t="shared" ca="1" si="1"/>
        <v>0.11000000000000014</v>
      </c>
      <c r="O28" s="1">
        <v>0.04</v>
      </c>
      <c r="P28" s="1">
        <f>0.012/0.16</f>
        <v>7.4999999999999997E-2</v>
      </c>
      <c r="Q28" s="1">
        <f t="shared" ca="1" si="2"/>
        <v>2.2531639699224311</v>
      </c>
      <c r="R28" s="1"/>
      <c r="S28" s="15">
        <f t="shared" ca="1" si="3"/>
        <v>1.4048324800149732</v>
      </c>
      <c r="T28" s="1">
        <f t="shared" ca="1" si="4"/>
        <v>2.7485852869836562</v>
      </c>
      <c r="U28" s="1">
        <f t="shared" ca="1" si="5"/>
        <v>9.6321767681529931</v>
      </c>
      <c r="V28" s="1">
        <f ca="1">($D$35-$S28)*$L28</f>
        <v>2.5837578406532011</v>
      </c>
      <c r="W28" s="12">
        <f ca="1">SUM($U28,$V28)</f>
        <v>12.215934608806194</v>
      </c>
      <c r="X28" s="1">
        <f t="shared" si="8"/>
        <v>0.11000000000000001</v>
      </c>
      <c r="Z28" s="1">
        <f t="shared" ca="1" si="9"/>
        <v>2.7485852869836562</v>
      </c>
    </row>
    <row r="29" spans="1:26" x14ac:dyDescent="0.4">
      <c r="A29" s="30"/>
      <c r="B29" s="30"/>
      <c r="C29" s="1" t="s">
        <v>65</v>
      </c>
      <c r="D29" s="1">
        <v>100</v>
      </c>
      <c r="E29" s="7" t="s">
        <v>2</v>
      </c>
      <c r="F29" s="1"/>
      <c r="H29" s="9"/>
      <c r="I29" s="10"/>
      <c r="J29" s="10"/>
      <c r="K29" s="10"/>
      <c r="L29" s="10"/>
      <c r="M29" s="10"/>
      <c r="N29" s="10"/>
      <c r="O29" s="10"/>
      <c r="P29" s="10"/>
      <c r="Q29" s="10"/>
      <c r="R29" s="10"/>
      <c r="S29" s="11"/>
      <c r="T29" s="10"/>
      <c r="U29" s="10"/>
      <c r="V29" s="10"/>
      <c r="W29" s="10"/>
    </row>
    <row r="30" spans="1:26" x14ac:dyDescent="0.4">
      <c r="A30" s="29"/>
      <c r="B30" s="29"/>
      <c r="C30" s="1" t="s">
        <v>66</v>
      </c>
      <c r="D30" s="1">
        <v>0.5</v>
      </c>
      <c r="E30" s="7" t="s">
        <v>2</v>
      </c>
      <c r="F30" s="1"/>
    </row>
    <row r="31" spans="1:26" x14ac:dyDescent="0.4">
      <c r="A31" s="28" t="s">
        <v>17</v>
      </c>
      <c r="B31" s="31" t="s">
        <v>58</v>
      </c>
      <c r="C31" s="1" t="s">
        <v>56</v>
      </c>
      <c r="D31" s="1">
        <f ca="1">SUM($U$23:$U$28)</f>
        <v>49.999999999961169</v>
      </c>
      <c r="E31" s="6" t="s">
        <v>2</v>
      </c>
      <c r="F31" s="1"/>
    </row>
    <row r="32" spans="1:26" x14ac:dyDescent="0.4">
      <c r="A32" s="30"/>
      <c r="B32" s="30"/>
      <c r="C32" s="1" t="s">
        <v>57</v>
      </c>
      <c r="D32" s="1">
        <f ca="1">$D$24*$D$26*($D$34-$D$25)</f>
        <v>0</v>
      </c>
      <c r="E32" s="6" t="s">
        <v>2</v>
      </c>
      <c r="F32" s="1"/>
    </row>
    <row r="33" spans="1:6" x14ac:dyDescent="0.4">
      <c r="A33" s="30"/>
      <c r="B33" s="29"/>
      <c r="C33" s="1" t="s">
        <v>59</v>
      </c>
      <c r="D33" s="1">
        <f ca="1">SUM($D$31:$D$32)</f>
        <v>49.999999999961169</v>
      </c>
      <c r="E33" s="3" t="s">
        <v>2</v>
      </c>
      <c r="F33" s="1"/>
    </row>
    <row r="34" spans="1:6" x14ac:dyDescent="0.4">
      <c r="A34" s="30"/>
      <c r="B34" s="28" t="s">
        <v>20</v>
      </c>
      <c r="C34" s="1" t="s">
        <v>8</v>
      </c>
      <c r="D34" s="14">
        <f ca="1">$D$34+($D$28-$D$33-D39)/$D$27</f>
        <v>4.5720881232531934</v>
      </c>
      <c r="E34" s="2" t="s">
        <v>9</v>
      </c>
      <c r="F34" s="1"/>
    </row>
    <row r="35" spans="1:6" x14ac:dyDescent="0.4">
      <c r="A35" s="29"/>
      <c r="B35" s="29"/>
      <c r="C35" s="1" t="s">
        <v>44</v>
      </c>
      <c r="D35" s="1">
        <f ca="1">SUMPRODUCT($L$23:$L$28,$J$23:$J$28,$S$23:$S$28)/SUMPRODUCT($L$23:$L$28,$J$23:$J$28)</f>
        <v>1.8319186203185569</v>
      </c>
      <c r="E35" s="2" t="s">
        <v>9</v>
      </c>
      <c r="F35" s="1"/>
    </row>
    <row r="36" spans="1:6" x14ac:dyDescent="0.4">
      <c r="A36" s="32" t="s">
        <v>91</v>
      </c>
      <c r="B36" s="1" t="s">
        <v>92</v>
      </c>
      <c r="C36" s="1"/>
      <c r="D36" s="1">
        <v>2.7719999999999998</v>
      </c>
      <c r="E36" s="5" t="s">
        <v>7</v>
      </c>
      <c r="F36" s="1"/>
    </row>
    <row r="37" spans="1:6" x14ac:dyDescent="0.4">
      <c r="A37" s="33"/>
      <c r="B37" s="1" t="s">
        <v>93</v>
      </c>
      <c r="C37" s="1"/>
      <c r="D37" s="1">
        <v>12600</v>
      </c>
      <c r="E37" s="5" t="s">
        <v>94</v>
      </c>
      <c r="F37" s="1"/>
    </row>
    <row r="38" spans="1:6" x14ac:dyDescent="0.4">
      <c r="A38" s="33"/>
      <c r="B38" s="1" t="s">
        <v>95</v>
      </c>
      <c r="C38" s="1"/>
      <c r="D38" s="1">
        <f ca="1">D34+D29*(1-D30)/D36</f>
        <v>22.609606160771229</v>
      </c>
      <c r="E38" s="1" t="s">
        <v>9</v>
      </c>
      <c r="F38" s="1"/>
    </row>
    <row r="39" spans="1:6" x14ac:dyDescent="0.4">
      <c r="A39" s="34"/>
      <c r="B39" s="35" t="s">
        <v>96</v>
      </c>
      <c r="C39" s="1"/>
      <c r="D39" s="1">
        <f ca="1">D36*(D34-D38)</f>
        <v>-49.999999999999986</v>
      </c>
      <c r="E39" s="5" t="s">
        <v>97</v>
      </c>
      <c r="F39" s="1"/>
    </row>
  </sheetData>
  <mergeCells count="8">
    <mergeCell ref="A21:C21"/>
    <mergeCell ref="B34:B35"/>
    <mergeCell ref="A25:A30"/>
    <mergeCell ref="B26:B30"/>
    <mergeCell ref="B22:B24"/>
    <mergeCell ref="A22:A24"/>
    <mergeCell ref="A31:A35"/>
    <mergeCell ref="B31:B3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熱伝達率</vt:lpstr>
      <vt:lpstr>正解値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serikawa</dc:creator>
  <cp:lastModifiedBy>佐藤誠</cp:lastModifiedBy>
  <dcterms:created xsi:type="dcterms:W3CDTF">2020-08-24T06:41:34Z</dcterms:created>
  <dcterms:modified xsi:type="dcterms:W3CDTF">2021-07-02T10:42:20Z</dcterms:modified>
</cp:coreProperties>
</file>